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05C22197-4656-4AB0-8969-946C5E40ED62}" xr6:coauthVersionLast="47" xr6:coauthVersionMax="47" xr10:uidLastSave="{00000000-0000-0000-0000-000000000000}"/>
  <bookViews>
    <workbookView xWindow="-120" yWindow="-120" windowWidth="20730" windowHeight="11040" tabRatio="838" firstSheet="2" activeTab="6" xr2:uid="{00000000-000D-0000-FFFF-FFFF00000000}"/>
  </bookViews>
  <sheets>
    <sheet name="Звіт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7" r:id="rId4"/>
    <sheet name="Розшифровка кап" sheetId="24" r:id="rId5"/>
    <sheet name="Розшифровка за джерелами" sheetId="9" r:id="rId6"/>
    <sheet name="Аркуш1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Звіт!$4:$6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5">'Розшифровка за джерелами'!$4:$6</definedName>
    <definedName name="_xlnm.Print_Titles" localSheetId="4">'Розшифровка кап'!$4:$6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Звіт!$A$1:$H$155</definedName>
    <definedName name="_xlnm.Print_Area" localSheetId="1">'Розшифровка 1 до Формування'!$A$1:$H$125</definedName>
    <definedName name="_xlnm.Print_Area" localSheetId="2">'Розшифровка 2 до формування'!$A$1:$H$223</definedName>
    <definedName name="_xlnm.Print_Area" localSheetId="5">'Розшифровка за джерелами'!$A$1:$W$56</definedName>
    <definedName name="_xlnm.Print_Area" localSheetId="4">'Розшифровка кап'!$A$1:$G$58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8" l="1"/>
  <c r="E147" i="14" l="1"/>
  <c r="F92" i="14"/>
  <c r="F116" i="14"/>
  <c r="D116" i="14"/>
  <c r="C117" i="14"/>
  <c r="D87" i="14"/>
  <c r="D86" i="14"/>
  <c r="D82" i="14"/>
  <c r="D77" i="14"/>
  <c r="D78" i="14"/>
  <c r="E76" i="14"/>
  <c r="D79" i="14"/>
  <c r="D76" i="14" s="1"/>
  <c r="F79" i="14"/>
  <c r="F76" i="14" s="1"/>
  <c r="E79" i="14"/>
  <c r="E71" i="14"/>
  <c r="E91" i="14"/>
  <c r="C91" i="14"/>
  <c r="C102" i="14"/>
  <c r="C93" i="14"/>
  <c r="E15" i="27"/>
  <c r="D63" i="27"/>
  <c r="E69" i="27"/>
  <c r="E63" i="27" s="1"/>
  <c r="E54" i="24"/>
  <c r="E47" i="24" s="1"/>
  <c r="F55" i="24"/>
  <c r="G55" i="24"/>
  <c r="E8" i="24"/>
  <c r="C24" i="27"/>
  <c r="G71" i="27"/>
  <c r="F71" i="27"/>
  <c r="C63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E24" i="27"/>
  <c r="D24" i="27"/>
  <c r="D23" i="27" s="1"/>
  <c r="G21" i="27"/>
  <c r="F21" i="27"/>
  <c r="G18" i="27"/>
  <c r="F18" i="27"/>
  <c r="G17" i="27"/>
  <c r="F17" i="27"/>
  <c r="G16" i="27"/>
  <c r="F16" i="27"/>
  <c r="D15" i="27"/>
  <c r="C15" i="27"/>
  <c r="G14" i="27"/>
  <c r="F14" i="27"/>
  <c r="G13" i="27"/>
  <c r="F13" i="27"/>
  <c r="E12" i="27"/>
  <c r="D12" i="27"/>
  <c r="C12" i="27"/>
  <c r="G11" i="27"/>
  <c r="F11" i="27"/>
  <c r="F10" i="27"/>
  <c r="E9" i="27"/>
  <c r="D9" i="27"/>
  <c r="C9" i="27"/>
  <c r="C115" i="14"/>
  <c r="F63" i="27" l="1"/>
  <c r="F9" i="27"/>
  <c r="G10" i="27"/>
  <c r="G12" i="27"/>
  <c r="F15" i="27"/>
  <c r="C22" i="27"/>
  <c r="G24" i="27"/>
  <c r="G15" i="27"/>
  <c r="C23" i="27"/>
  <c r="D22" i="27"/>
  <c r="E22" i="27"/>
  <c r="G63" i="27"/>
  <c r="E23" i="27"/>
  <c r="G9" i="27"/>
  <c r="F24" i="27"/>
  <c r="F12" i="27"/>
  <c r="G23" i="27" l="1"/>
  <c r="F23" i="27"/>
  <c r="G22" i="27"/>
  <c r="F22" i="27"/>
  <c r="D94" i="14" l="1"/>
  <c r="D93" i="14" s="1"/>
  <c r="E94" i="14"/>
  <c r="E93" i="14" s="1"/>
  <c r="E102" i="14" s="1"/>
  <c r="E115" i="14" s="1"/>
  <c r="E117" i="14" s="1"/>
  <c r="F94" i="14"/>
  <c r="F93" i="14" s="1"/>
  <c r="G94" i="14"/>
  <c r="D147" i="14"/>
  <c r="D151" i="14" s="1"/>
  <c r="D148" i="14"/>
  <c r="D152" i="14" s="1"/>
  <c r="F152" i="14" s="1"/>
  <c r="D146" i="14"/>
  <c r="F28" i="14"/>
  <c r="D28" i="14" s="1"/>
  <c r="F27" i="14"/>
  <c r="D27" i="14" s="1"/>
  <c r="F21" i="14"/>
  <c r="D21" i="14" s="1"/>
  <c r="F19" i="14"/>
  <c r="D19" i="14" s="1"/>
  <c r="F20" i="14"/>
  <c r="D20" i="14" s="1"/>
  <c r="F18" i="14"/>
  <c r="D18" i="14" s="1"/>
  <c r="F17" i="14"/>
  <c r="D17" i="14" s="1"/>
  <c r="F99" i="22"/>
  <c r="F82" i="22"/>
  <c r="F90" i="22"/>
  <c r="F88" i="22"/>
  <c r="F77" i="22"/>
  <c r="F94" i="22"/>
  <c r="F101" i="22"/>
  <c r="F93" i="22"/>
  <c r="F91" i="22"/>
  <c r="F79" i="22"/>
  <c r="F76" i="22"/>
  <c r="F62" i="22"/>
  <c r="F69" i="22"/>
  <c r="F66" i="22"/>
  <c r="F65" i="22"/>
  <c r="F60" i="22"/>
  <c r="F53" i="22"/>
  <c r="F64" i="22"/>
  <c r="F63" i="22"/>
  <c r="F51" i="22"/>
  <c r="F50" i="22" s="1"/>
  <c r="F55" i="22"/>
  <c r="F58" i="22"/>
  <c r="F52" i="22"/>
  <c r="F54" i="22"/>
  <c r="F56" i="22"/>
  <c r="F61" i="22"/>
  <c r="F67" i="22"/>
  <c r="F42" i="22"/>
  <c r="F48" i="22"/>
  <c r="F47" i="22"/>
  <c r="F46" i="22"/>
  <c r="F45" i="22"/>
  <c r="F44" i="22"/>
  <c r="F40" i="22"/>
  <c r="F41" i="22"/>
  <c r="F38" i="22"/>
  <c r="F37" i="22"/>
  <c r="F36" i="22"/>
  <c r="F35" i="22"/>
  <c r="F33" i="22"/>
  <c r="F30" i="22"/>
  <c r="F32" i="22"/>
  <c r="F31" i="22"/>
  <c r="F29" i="22"/>
  <c r="F28" i="22"/>
  <c r="G137" i="26"/>
  <c r="H137" i="26"/>
  <c r="G143" i="26"/>
  <c r="H143" i="26"/>
  <c r="C147" i="14"/>
  <c r="C148" i="14"/>
  <c r="C146" i="14"/>
  <c r="E148" i="14"/>
  <c r="E146" i="14"/>
  <c r="E13" i="14"/>
  <c r="E83" i="22"/>
  <c r="E84" i="22"/>
  <c r="E85" i="22"/>
  <c r="E86" i="22"/>
  <c r="E96" i="22"/>
  <c r="E71" i="22"/>
  <c r="E72" i="22"/>
  <c r="E73" i="22"/>
  <c r="E74" i="22"/>
  <c r="E76" i="22"/>
  <c r="E77" i="22"/>
  <c r="E78" i="22"/>
  <c r="E69" i="22"/>
  <c r="E40" i="22"/>
  <c r="E36" i="22"/>
  <c r="E27" i="22"/>
  <c r="E24" i="22"/>
  <c r="F24" i="22"/>
  <c r="D114" i="22" l="1"/>
  <c r="D27" i="22"/>
  <c r="E183" i="26"/>
  <c r="D183" i="26"/>
  <c r="D169" i="26"/>
  <c r="D167" i="26" s="1"/>
  <c r="D18" i="22" s="1"/>
  <c r="C74" i="14" s="1"/>
  <c r="E109" i="26"/>
  <c r="F109" i="26"/>
  <c r="G109" i="26"/>
  <c r="H109" i="26"/>
  <c r="D109" i="26"/>
  <c r="E27" i="26"/>
  <c r="F27" i="26"/>
  <c r="O7" i="9"/>
  <c r="F31" i="24"/>
  <c r="G31" i="24"/>
  <c r="F30" i="24"/>
  <c r="G30" i="24"/>
  <c r="F29" i="24"/>
  <c r="G29" i="24"/>
  <c r="F28" i="24"/>
  <c r="G28" i="24"/>
  <c r="P7" i="9"/>
  <c r="M7" i="9"/>
  <c r="N7" i="9"/>
  <c r="Q7" i="9"/>
  <c r="R7" i="9"/>
  <c r="U28" i="9"/>
  <c r="M44" i="9"/>
  <c r="T51" i="9"/>
  <c r="T40" i="9"/>
  <c r="T43" i="9"/>
  <c r="T32" i="9"/>
  <c r="T31" i="9"/>
  <c r="T27" i="9"/>
  <c r="T26" i="9"/>
  <c r="T25" i="9"/>
  <c r="T24" i="9"/>
  <c r="T23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S43" i="9"/>
  <c r="S40" i="9"/>
  <c r="S32" i="9"/>
  <c r="S31" i="9"/>
  <c r="S27" i="9"/>
  <c r="S26" i="9"/>
  <c r="S25" i="9"/>
  <c r="S24" i="9"/>
  <c r="S23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48" i="9"/>
  <c r="H194" i="26"/>
  <c r="G194" i="26"/>
  <c r="H193" i="26"/>
  <c r="G193" i="26"/>
  <c r="H192" i="26"/>
  <c r="G192" i="26"/>
  <c r="H191" i="26"/>
  <c r="G191" i="26"/>
  <c r="H130" i="26"/>
  <c r="G130" i="26"/>
  <c r="H123" i="22"/>
  <c r="G123" i="22"/>
  <c r="H113" i="22"/>
  <c r="G113" i="22"/>
  <c r="H102" i="22"/>
  <c r="G102" i="22"/>
  <c r="H101" i="22"/>
  <c r="G101" i="22"/>
  <c r="H100" i="22"/>
  <c r="G100" i="22"/>
  <c r="H99" i="22"/>
  <c r="G99" i="22"/>
  <c r="H98" i="22"/>
  <c r="G98" i="22"/>
  <c r="H95" i="22"/>
  <c r="G95" i="22"/>
  <c r="H93" i="22"/>
  <c r="G93" i="22"/>
  <c r="H66" i="22"/>
  <c r="G66" i="22"/>
  <c r="H62" i="22"/>
  <c r="G62" i="22"/>
  <c r="H48" i="22"/>
  <c r="G48" i="22"/>
  <c r="H47" i="22"/>
  <c r="G47" i="22"/>
  <c r="H46" i="22"/>
  <c r="G46" i="22"/>
  <c r="H45" i="22"/>
  <c r="G45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33" i="22"/>
  <c r="G33" i="22"/>
  <c r="H32" i="22"/>
  <c r="G32" i="22"/>
  <c r="H31" i="22"/>
  <c r="G31" i="22"/>
  <c r="H30" i="22"/>
  <c r="G30" i="22"/>
  <c r="H29" i="22"/>
  <c r="G29" i="22"/>
  <c r="H26" i="22"/>
  <c r="G26" i="22"/>
  <c r="T47" i="9" l="1"/>
  <c r="T46" i="9"/>
  <c r="W48" i="9" l="1"/>
  <c r="V48" i="9"/>
  <c r="W43" i="9"/>
  <c r="V43" i="9"/>
  <c r="W40" i="9"/>
  <c r="V40" i="9"/>
  <c r="W32" i="9"/>
  <c r="V32" i="9"/>
  <c r="W31" i="9"/>
  <c r="V31" i="9"/>
  <c r="F148" i="14" l="1"/>
  <c r="F147" i="14"/>
  <c r="F146" i="14"/>
  <c r="F144" i="14"/>
  <c r="F143" i="14"/>
  <c r="F151" i="14" s="1"/>
  <c r="F142" i="14"/>
  <c r="G54" i="24"/>
  <c r="F54" i="24"/>
  <c r="G53" i="24"/>
  <c r="F53" i="24"/>
  <c r="G52" i="24"/>
  <c r="F52" i="24"/>
  <c r="G49" i="24"/>
  <c r="F49" i="24"/>
  <c r="G48" i="24"/>
  <c r="F48" i="24"/>
  <c r="G43" i="24"/>
  <c r="F43" i="24"/>
  <c r="G42" i="24"/>
  <c r="F42" i="24"/>
  <c r="G41" i="24"/>
  <c r="F41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D123" i="22"/>
  <c r="F103" i="22"/>
  <c r="J54" i="22"/>
  <c r="F183" i="26"/>
  <c r="F141" i="26"/>
  <c r="G158" i="26"/>
  <c r="H158" i="26"/>
  <c r="H55" i="22" l="1"/>
  <c r="G55" i="22"/>
  <c r="G82" i="22"/>
  <c r="H82" i="22"/>
  <c r="H108" i="22"/>
  <c r="G108" i="22"/>
  <c r="H69" i="22"/>
  <c r="G69" i="22"/>
  <c r="F34" i="22"/>
  <c r="E34" i="22"/>
  <c r="D34" i="22"/>
  <c r="G146" i="26"/>
  <c r="H146" i="26"/>
  <c r="H34" i="22" l="1"/>
  <c r="G34" i="22"/>
  <c r="F122" i="26"/>
  <c r="F133" i="26"/>
  <c r="H129" i="26"/>
  <c r="G129" i="26"/>
  <c r="M13" i="26"/>
  <c r="M18" i="26"/>
  <c r="M19" i="26"/>
  <c r="K18" i="26"/>
  <c r="C18" i="14" s="1"/>
  <c r="M25" i="26"/>
  <c r="L25" i="26"/>
  <c r="E28" i="14" s="1"/>
  <c r="M24" i="26"/>
  <c r="L24" i="26"/>
  <c r="E27" i="14" s="1"/>
  <c r="M20" i="26"/>
  <c r="M37" i="26" s="1"/>
  <c r="D48" i="14" s="1"/>
  <c r="L20" i="26"/>
  <c r="L19" i="26"/>
  <c r="E19" i="14" s="1"/>
  <c r="L18" i="26"/>
  <c r="E18" i="14" s="1"/>
  <c r="K25" i="26"/>
  <c r="K24" i="26"/>
  <c r="K20" i="26"/>
  <c r="K19" i="26"/>
  <c r="C19" i="14" s="1"/>
  <c r="L13" i="26"/>
  <c r="E12" i="14" s="1"/>
  <c r="L12" i="26"/>
  <c r="E11" i="14" s="1"/>
  <c r="K37" i="26" l="1"/>
  <c r="C48" i="14" s="1"/>
  <c r="C20" i="14"/>
  <c r="L37" i="26"/>
  <c r="E20" i="14"/>
  <c r="L32" i="26"/>
  <c r="E47" i="14" s="1"/>
  <c r="M12" i="26"/>
  <c r="M30" i="26" s="1"/>
  <c r="D46" i="14" s="1"/>
  <c r="L30" i="26"/>
  <c r="E46" i="14" s="1"/>
  <c r="M32" i="26"/>
  <c r="D47" i="14" s="1"/>
  <c r="K13" i="26" l="1"/>
  <c r="K32" i="26" s="1"/>
  <c r="C47" i="14" s="1"/>
  <c r="K12" i="26"/>
  <c r="K30" i="26" s="1"/>
  <c r="C46" i="14" s="1"/>
  <c r="D104" i="26"/>
  <c r="D103" i="26" s="1"/>
  <c r="H219" i="26" l="1"/>
  <c r="G219" i="26"/>
  <c r="H215" i="26"/>
  <c r="G215" i="26"/>
  <c r="H210" i="26"/>
  <c r="G210" i="26"/>
  <c r="H209" i="26"/>
  <c r="G209" i="26"/>
  <c r="H208" i="26"/>
  <c r="G208" i="26"/>
  <c r="H206" i="26"/>
  <c r="G206" i="26"/>
  <c r="H205" i="26"/>
  <c r="G205" i="26"/>
  <c r="H204" i="26"/>
  <c r="G204" i="26"/>
  <c r="H200" i="26"/>
  <c r="G200" i="26"/>
  <c r="H199" i="26"/>
  <c r="G199" i="26"/>
  <c r="H198" i="26"/>
  <c r="G198" i="26"/>
  <c r="H197" i="26"/>
  <c r="G197" i="26"/>
  <c r="H195" i="26"/>
  <c r="G195" i="26"/>
  <c r="H186" i="26"/>
  <c r="G186" i="26"/>
  <c r="H185" i="26"/>
  <c r="G185" i="26"/>
  <c r="H184" i="26"/>
  <c r="G184" i="26"/>
  <c r="H181" i="26"/>
  <c r="G181" i="26"/>
  <c r="H180" i="26"/>
  <c r="G180" i="26"/>
  <c r="H179" i="26"/>
  <c r="G179" i="26"/>
  <c r="H174" i="26"/>
  <c r="G174" i="26"/>
  <c r="H173" i="26"/>
  <c r="G173" i="26"/>
  <c r="H171" i="26"/>
  <c r="G171" i="26"/>
  <c r="H170" i="26"/>
  <c r="G170" i="26"/>
  <c r="H166" i="26"/>
  <c r="G166" i="26"/>
  <c r="H165" i="26"/>
  <c r="G165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7" i="26"/>
  <c r="G157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8" i="26"/>
  <c r="G148" i="26"/>
  <c r="H145" i="26"/>
  <c r="G145" i="26"/>
  <c r="H142" i="26"/>
  <c r="G142" i="26"/>
  <c r="H139" i="26"/>
  <c r="G139" i="26"/>
  <c r="H138" i="26"/>
  <c r="G138" i="26"/>
  <c r="H136" i="26"/>
  <c r="G136" i="26"/>
  <c r="H135" i="26"/>
  <c r="G135" i="26"/>
  <c r="H134" i="26"/>
  <c r="G134" i="26"/>
  <c r="H128" i="26"/>
  <c r="G128" i="26"/>
  <c r="H126" i="26"/>
  <c r="G126" i="26"/>
  <c r="H125" i="26"/>
  <c r="G125" i="26"/>
  <c r="H132" i="26"/>
  <c r="G132" i="26"/>
  <c r="H131" i="26"/>
  <c r="G131" i="26"/>
  <c r="H124" i="26"/>
  <c r="G124" i="26"/>
  <c r="H123" i="26"/>
  <c r="G123" i="26"/>
  <c r="H118" i="26"/>
  <c r="G118" i="26"/>
  <c r="H117" i="26"/>
  <c r="G117" i="26"/>
  <c r="H116" i="26"/>
  <c r="G116" i="26"/>
  <c r="H114" i="26"/>
  <c r="G114" i="26"/>
  <c r="H108" i="26"/>
  <c r="G108" i="26"/>
  <c r="H107" i="26"/>
  <c r="G107" i="26"/>
  <c r="H106" i="26"/>
  <c r="G106" i="26"/>
  <c r="H105" i="26"/>
  <c r="G105" i="26"/>
  <c r="H99" i="26"/>
  <c r="G99" i="26"/>
  <c r="H98" i="26"/>
  <c r="G98" i="26"/>
  <c r="H97" i="26"/>
  <c r="G97" i="26"/>
  <c r="H96" i="26"/>
  <c r="G96" i="26"/>
  <c r="H91" i="26"/>
  <c r="G91" i="26"/>
  <c r="H90" i="26"/>
  <c r="G90" i="26"/>
  <c r="H89" i="26"/>
  <c r="G89" i="26"/>
  <c r="H88" i="26"/>
  <c r="G88" i="26"/>
  <c r="H86" i="26"/>
  <c r="G86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3" i="26"/>
  <c r="G73" i="26"/>
  <c r="H72" i="26"/>
  <c r="G72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39" i="26"/>
  <c r="G39" i="26"/>
  <c r="H38" i="26"/>
  <c r="G38" i="26"/>
  <c r="H37" i="26"/>
  <c r="G37" i="26"/>
  <c r="H32" i="26"/>
  <c r="G32" i="26"/>
  <c r="H30" i="26"/>
  <c r="G30" i="26"/>
  <c r="H29" i="26"/>
  <c r="G29" i="26"/>
  <c r="H28" i="26"/>
  <c r="G28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D196" i="26"/>
  <c r="F172" i="26"/>
  <c r="E172" i="26"/>
  <c r="D172" i="26"/>
  <c r="F147" i="26"/>
  <c r="E147" i="26"/>
  <c r="D113" i="26"/>
  <c r="D85" i="26"/>
  <c r="D84" i="26" s="1"/>
  <c r="D77" i="26"/>
  <c r="D40" i="26"/>
  <c r="F11" i="26"/>
  <c r="E11" i="26"/>
  <c r="D11" i="26"/>
  <c r="F18" i="26"/>
  <c r="M15" i="26" s="1"/>
  <c r="G172" i="26" l="1"/>
  <c r="G147" i="26"/>
  <c r="H172" i="26"/>
  <c r="H147" i="26"/>
  <c r="F10" i="26"/>
  <c r="D125" i="14"/>
  <c r="D121" i="14"/>
  <c r="D34" i="14"/>
  <c r="D36" i="14" s="1"/>
  <c r="F81" i="22"/>
  <c r="F83" i="22"/>
  <c r="F84" i="22"/>
  <c r="F85" i="22"/>
  <c r="F86" i="22"/>
  <c r="F89" i="22"/>
  <c r="F71" i="22"/>
  <c r="F72" i="22"/>
  <c r="F73" i="22"/>
  <c r="F74" i="22"/>
  <c r="F75" i="22"/>
  <c r="F78" i="22"/>
  <c r="E105" i="22"/>
  <c r="F105" i="22"/>
  <c r="E106" i="22"/>
  <c r="F106" i="22"/>
  <c r="E107" i="22"/>
  <c r="F107" i="22"/>
  <c r="E109" i="22"/>
  <c r="F109" i="22"/>
  <c r="E110" i="22"/>
  <c r="F110" i="22"/>
  <c r="E111" i="22"/>
  <c r="F111" i="22"/>
  <c r="E112" i="22"/>
  <c r="F112" i="22"/>
  <c r="F96" i="22"/>
  <c r="F97" i="22"/>
  <c r="E81" i="22"/>
  <c r="E87" i="22"/>
  <c r="E88" i="22"/>
  <c r="E89" i="22"/>
  <c r="E120" i="22"/>
  <c r="F120" i="22"/>
  <c r="E122" i="22"/>
  <c r="E92" i="22"/>
  <c r="F92" i="22"/>
  <c r="E114" i="22"/>
  <c r="F114" i="22"/>
  <c r="D113" i="22"/>
  <c r="D112" i="22"/>
  <c r="D111" i="22"/>
  <c r="D110" i="22"/>
  <c r="D91" i="22"/>
  <c r="D101" i="22"/>
  <c r="D122" i="22"/>
  <c r="F119" i="22"/>
  <c r="E116" i="22"/>
  <c r="F116" i="22"/>
  <c r="E117" i="22"/>
  <c r="F117" i="22"/>
  <c r="E118" i="22"/>
  <c r="F118" i="22"/>
  <c r="D117" i="22"/>
  <c r="D118" i="22"/>
  <c r="D116" i="22"/>
  <c r="D109" i="22"/>
  <c r="F115" i="22"/>
  <c r="D107" i="22"/>
  <c r="D105" i="22"/>
  <c r="D106" i="22"/>
  <c r="D92" i="22"/>
  <c r="D73" i="22"/>
  <c r="E103" i="22"/>
  <c r="F25" i="22"/>
  <c r="E28" i="22"/>
  <c r="E25" i="22"/>
  <c r="D25" i="22"/>
  <c r="D28" i="22"/>
  <c r="F169" i="26"/>
  <c r="H54" i="22" l="1"/>
  <c r="G54" i="22"/>
  <c r="G76" i="22"/>
  <c r="H76" i="22"/>
  <c r="H91" i="22"/>
  <c r="G91" i="22"/>
  <c r="H121" i="22"/>
  <c r="G121" i="22"/>
  <c r="G94" i="22"/>
  <c r="H94" i="22"/>
  <c r="H61" i="22"/>
  <c r="G61" i="22"/>
  <c r="G103" i="22"/>
  <c r="H103" i="22"/>
  <c r="H120" i="22"/>
  <c r="G120" i="22"/>
  <c r="G96" i="22"/>
  <c r="H96" i="22"/>
  <c r="G88" i="22"/>
  <c r="H88" i="22"/>
  <c r="G72" i="22"/>
  <c r="H72" i="22"/>
  <c r="H106" i="22"/>
  <c r="G106" i="22"/>
  <c r="H112" i="22"/>
  <c r="G112" i="22"/>
  <c r="G105" i="22"/>
  <c r="H105" i="22"/>
  <c r="H86" i="22"/>
  <c r="G86" i="22"/>
  <c r="H74" i="22"/>
  <c r="G74" i="22"/>
  <c r="H67" i="22"/>
  <c r="G67" i="22"/>
  <c r="H118" i="22"/>
  <c r="G118" i="22"/>
  <c r="G107" i="22"/>
  <c r="H107" i="22"/>
  <c r="H97" i="22"/>
  <c r="G97" i="22"/>
  <c r="H114" i="22"/>
  <c r="G114" i="22"/>
  <c r="G111" i="22"/>
  <c r="H111" i="22"/>
  <c r="G84" i="22"/>
  <c r="H84" i="22"/>
  <c r="H109" i="22"/>
  <c r="G109" i="22"/>
  <c r="H122" i="22"/>
  <c r="G122" i="22"/>
  <c r="H90" i="22"/>
  <c r="G90" i="22"/>
  <c r="G117" i="22"/>
  <c r="H117" i="22"/>
  <c r="G52" i="22"/>
  <c r="H52" i="22"/>
  <c r="H115" i="22"/>
  <c r="G115" i="22"/>
  <c r="G119" i="22"/>
  <c r="H119" i="22"/>
  <c r="H77" i="22"/>
  <c r="G77" i="22"/>
  <c r="H83" i="22"/>
  <c r="G83" i="22"/>
  <c r="G73" i="22"/>
  <c r="H73" i="22"/>
  <c r="H71" i="22"/>
  <c r="G71" i="22"/>
  <c r="H89" i="22"/>
  <c r="G89" i="22"/>
  <c r="H28" i="22"/>
  <c r="G28" i="22"/>
  <c r="H116" i="22"/>
  <c r="G116" i="22"/>
  <c r="G85" i="22"/>
  <c r="H85" i="22"/>
  <c r="H78" i="22"/>
  <c r="G78" i="22"/>
  <c r="H53" i="22"/>
  <c r="G53" i="22"/>
  <c r="H92" i="22"/>
  <c r="G92" i="22"/>
  <c r="H110" i="22"/>
  <c r="G110" i="22"/>
  <c r="H75" i="22"/>
  <c r="G75" i="22"/>
  <c r="H81" i="22"/>
  <c r="G81" i="22"/>
  <c r="G25" i="22"/>
  <c r="H25" i="22"/>
  <c r="F167" i="26"/>
  <c r="F18" i="22" s="1"/>
  <c r="F74" i="14" s="1"/>
  <c r="D74" i="14" s="1"/>
  <c r="D75" i="22"/>
  <c r="D147" i="26"/>
  <c r="E23" i="22"/>
  <c r="D37" i="26"/>
  <c r="D32" i="26"/>
  <c r="E18" i="26"/>
  <c r="L15" i="26" s="1"/>
  <c r="E14" i="14" s="1"/>
  <c r="D18" i="26"/>
  <c r="K15" i="26" s="1"/>
  <c r="D27" i="26" l="1"/>
  <c r="E10" i="26"/>
  <c r="G18" i="26"/>
  <c r="H18" i="26"/>
  <c r="F87" i="22"/>
  <c r="H100" i="26"/>
  <c r="G100" i="26"/>
  <c r="D10" i="26"/>
  <c r="C8" i="24"/>
  <c r="C47" i="24"/>
  <c r="U20" i="9"/>
  <c r="U21" i="9"/>
  <c r="U23" i="9"/>
  <c r="H87" i="22" l="1"/>
  <c r="G87" i="22"/>
  <c r="W21" i="9"/>
  <c r="V21" i="9"/>
  <c r="V23" i="9"/>
  <c r="W23" i="9"/>
  <c r="W20" i="9"/>
  <c r="V20" i="9"/>
  <c r="H10" i="26"/>
  <c r="G10" i="26"/>
  <c r="U15" i="9"/>
  <c r="J7" i="9"/>
  <c r="W15" i="9" l="1"/>
  <c r="V15" i="9"/>
  <c r="U25" i="9"/>
  <c r="U17" i="9"/>
  <c r="U18" i="9"/>
  <c r="U19" i="9"/>
  <c r="U24" i="9"/>
  <c r="U26" i="9"/>
  <c r="U27" i="9"/>
  <c r="D182" i="26"/>
  <c r="C13" i="14"/>
  <c r="C14" i="14"/>
  <c r="E196" i="26"/>
  <c r="E104" i="22"/>
  <c r="D104" i="22"/>
  <c r="D97" i="22"/>
  <c r="D96" i="22"/>
  <c r="D89" i="22"/>
  <c r="D88" i="22"/>
  <c r="D82" i="22"/>
  <c r="E80" i="22"/>
  <c r="E79" i="22"/>
  <c r="D80" i="22"/>
  <c r="D79" i="22"/>
  <c r="D78" i="22"/>
  <c r="D77" i="22"/>
  <c r="D76" i="22"/>
  <c r="D74" i="22"/>
  <c r="D72" i="22"/>
  <c r="D71" i="22"/>
  <c r="E113" i="26"/>
  <c r="E112" i="26" s="1"/>
  <c r="F113" i="26"/>
  <c r="D112" i="26"/>
  <c r="D101" i="26" s="1"/>
  <c r="D10" i="22" s="1"/>
  <c r="F85" i="26"/>
  <c r="F40" i="26"/>
  <c r="D87" i="22"/>
  <c r="D84" i="22"/>
  <c r="D85" i="22"/>
  <c r="D86" i="22"/>
  <c r="D83" i="22"/>
  <c r="E57" i="22"/>
  <c r="E56" i="22"/>
  <c r="E59" i="22"/>
  <c r="E51" i="22"/>
  <c r="D59" i="22"/>
  <c r="D51" i="22"/>
  <c r="D24" i="22"/>
  <c r="U46" i="9"/>
  <c r="U47" i="9"/>
  <c r="U51" i="9"/>
  <c r="D70" i="22" l="1"/>
  <c r="G56" i="22"/>
  <c r="H56" i="22"/>
  <c r="H79" i="22"/>
  <c r="G79" i="22"/>
  <c r="H57" i="22"/>
  <c r="G57" i="22"/>
  <c r="G51" i="22"/>
  <c r="H51" i="22"/>
  <c r="G59" i="22"/>
  <c r="H59" i="22"/>
  <c r="H104" i="22"/>
  <c r="G104" i="22"/>
  <c r="W25" i="9"/>
  <c r="V25" i="9"/>
  <c r="V51" i="9"/>
  <c r="W51" i="9"/>
  <c r="W47" i="9"/>
  <c r="V47" i="9"/>
  <c r="W24" i="9"/>
  <c r="V24" i="9"/>
  <c r="V46" i="9"/>
  <c r="W46" i="9"/>
  <c r="V19" i="9"/>
  <c r="W19" i="9"/>
  <c r="W18" i="9"/>
  <c r="V18" i="9"/>
  <c r="W27" i="9"/>
  <c r="V27" i="9"/>
  <c r="V26" i="9"/>
  <c r="W26" i="9"/>
  <c r="W17" i="9"/>
  <c r="V17" i="9"/>
  <c r="F112" i="26"/>
  <c r="H113" i="26"/>
  <c r="G113" i="26"/>
  <c r="F80" i="22"/>
  <c r="H207" i="26"/>
  <c r="G207" i="26"/>
  <c r="F84" i="26"/>
  <c r="F12" i="14"/>
  <c r="F11" i="14"/>
  <c r="F196" i="26"/>
  <c r="F27" i="22"/>
  <c r="F23" i="22" s="1"/>
  <c r="F178" i="26"/>
  <c r="F70" i="22" l="1"/>
  <c r="K70" i="22" s="1"/>
  <c r="H80" i="22"/>
  <c r="G80" i="22"/>
  <c r="G27" i="22"/>
  <c r="H27" i="22"/>
  <c r="H112" i="26"/>
  <c r="G112" i="26"/>
  <c r="F182" i="26"/>
  <c r="H196" i="26"/>
  <c r="G196" i="26"/>
  <c r="R44" i="9"/>
  <c r="Q44" i="9"/>
  <c r="P44" i="9"/>
  <c r="P52" i="9" s="1"/>
  <c r="N44" i="9"/>
  <c r="L44" i="9"/>
  <c r="K44" i="9"/>
  <c r="J44" i="9"/>
  <c r="I44" i="9"/>
  <c r="H44" i="9"/>
  <c r="G44" i="9"/>
  <c r="O44" i="9"/>
  <c r="E137" i="14"/>
  <c r="F137" i="14"/>
  <c r="U44" i="9" l="1"/>
  <c r="T44" i="9"/>
  <c r="D178" i="26"/>
  <c r="E70" i="22"/>
  <c r="G70" i="22" s="1"/>
  <c r="E169" i="26"/>
  <c r="H70" i="22" l="1"/>
  <c r="E167" i="26"/>
  <c r="E18" i="22" s="1"/>
  <c r="H169" i="26"/>
  <c r="G169" i="26"/>
  <c r="E95" i="26"/>
  <c r="D95" i="26"/>
  <c r="K21" i="26" s="1"/>
  <c r="E85" i="26"/>
  <c r="E77" i="26"/>
  <c r="D76" i="26"/>
  <c r="D74" i="26" s="1"/>
  <c r="D12" i="22" s="1"/>
  <c r="C73" i="14" s="1"/>
  <c r="E40" i="26"/>
  <c r="D47" i="24"/>
  <c r="K38" i="26" l="1"/>
  <c r="C49" i="14" s="1"/>
  <c r="C21" i="14"/>
  <c r="D7" i="24"/>
  <c r="D26" i="26"/>
  <c r="G167" i="26"/>
  <c r="H167" i="26"/>
  <c r="E84" i="26"/>
  <c r="G85" i="26"/>
  <c r="H85" i="26"/>
  <c r="E76" i="26"/>
  <c r="G27" i="26"/>
  <c r="H27" i="26"/>
  <c r="L21" i="26"/>
  <c r="H40" i="26"/>
  <c r="G40" i="26"/>
  <c r="D94" i="26"/>
  <c r="D92" i="26" s="1"/>
  <c r="D14" i="22" s="1"/>
  <c r="E94" i="26"/>
  <c r="E92" i="26" s="1"/>
  <c r="E14" i="22" s="1"/>
  <c r="E26" i="26"/>
  <c r="U8" i="9"/>
  <c r="U10" i="9"/>
  <c r="U9" i="9"/>
  <c r="L38" i="26" l="1"/>
  <c r="E21" i="14"/>
  <c r="G84" i="26"/>
  <c r="H84" i="26"/>
  <c r="E74" i="26"/>
  <c r="E12" i="22" s="1"/>
  <c r="D119" i="14"/>
  <c r="D23" i="22"/>
  <c r="D55" i="14"/>
  <c r="D12" i="14" l="1"/>
  <c r="F177" i="26"/>
  <c r="F175" i="26" s="1"/>
  <c r="F77" i="26"/>
  <c r="E214" i="26"/>
  <c r="D218" i="26"/>
  <c r="D216" i="26" s="1"/>
  <c r="D177" i="26"/>
  <c r="D175" i="26" s="1"/>
  <c r="D17" i="22" s="1"/>
  <c r="D122" i="26"/>
  <c r="H144" i="14"/>
  <c r="G151" i="14"/>
  <c r="H150" i="14"/>
  <c r="H148" i="14"/>
  <c r="G148" i="14"/>
  <c r="H147" i="14"/>
  <c r="G147" i="14"/>
  <c r="H146" i="14"/>
  <c r="G146" i="14"/>
  <c r="F145" i="14"/>
  <c r="F149" i="14" s="1"/>
  <c r="E145" i="14"/>
  <c r="E149" i="14" s="1"/>
  <c r="D145" i="14"/>
  <c r="C145" i="14"/>
  <c r="G143" i="14"/>
  <c r="G142" i="14"/>
  <c r="F141" i="14"/>
  <c r="D141" i="14"/>
  <c r="H140" i="14"/>
  <c r="G140" i="14"/>
  <c r="H139" i="14"/>
  <c r="G139" i="14"/>
  <c r="H138" i="14"/>
  <c r="G138" i="14"/>
  <c r="D138" i="14"/>
  <c r="D150" i="14" s="1"/>
  <c r="F150" i="14" s="1"/>
  <c r="D20" i="22" l="1"/>
  <c r="C34" i="14"/>
  <c r="E7" i="24"/>
  <c r="G7" i="24" s="1"/>
  <c r="F47" i="24"/>
  <c r="G47" i="24"/>
  <c r="D137" i="14"/>
  <c r="D149" i="14" s="1"/>
  <c r="D121" i="26"/>
  <c r="K10" i="26" s="1"/>
  <c r="K11" i="26"/>
  <c r="H77" i="26"/>
  <c r="G77" i="26"/>
  <c r="D140" i="26"/>
  <c r="H143" i="14"/>
  <c r="C141" i="14"/>
  <c r="G150" i="14"/>
  <c r="H151" i="14"/>
  <c r="H152" i="14"/>
  <c r="H145" i="14"/>
  <c r="G152" i="14"/>
  <c r="E141" i="14"/>
  <c r="H141" i="14" s="1"/>
  <c r="H142" i="14"/>
  <c r="G144" i="14"/>
  <c r="G145" i="14"/>
  <c r="E213" i="26"/>
  <c r="E211" i="26" s="1"/>
  <c r="E16" i="22" s="1"/>
  <c r="E178" i="26"/>
  <c r="G141" i="14" l="1"/>
  <c r="D119" i="26"/>
  <c r="D15" i="22" s="1"/>
  <c r="H183" i="26"/>
  <c r="G183" i="26"/>
  <c r="E177" i="26"/>
  <c r="H178" i="26"/>
  <c r="G178" i="26"/>
  <c r="E182" i="26"/>
  <c r="H149" i="14"/>
  <c r="G149" i="14"/>
  <c r="C12" i="14"/>
  <c r="C11" i="14"/>
  <c r="C10" i="14"/>
  <c r="D71" i="26"/>
  <c r="D19" i="22"/>
  <c r="C57" i="14"/>
  <c r="C52" i="14"/>
  <c r="C25" i="14"/>
  <c r="D8" i="26" l="1"/>
  <c r="D9" i="22" s="1"/>
  <c r="D8" i="22" s="1"/>
  <c r="K22" i="26"/>
  <c r="E175" i="26"/>
  <c r="E17" i="22" s="1"/>
  <c r="H182" i="26"/>
  <c r="G182" i="26"/>
  <c r="G177" i="26"/>
  <c r="H177" i="26"/>
  <c r="C9" i="14"/>
  <c r="F48" i="14"/>
  <c r="F46" i="14"/>
  <c r="C64" i="14"/>
  <c r="C68" i="14" s="1"/>
  <c r="C8" i="14" l="1"/>
  <c r="C72" i="14"/>
  <c r="C15" i="14"/>
  <c r="F47" i="14"/>
  <c r="D66" i="14"/>
  <c r="C7" i="24"/>
  <c r="U11" i="9"/>
  <c r="U12" i="9"/>
  <c r="U13" i="9"/>
  <c r="U14" i="9"/>
  <c r="U16" i="9"/>
  <c r="U45" i="9"/>
  <c r="T8" i="9"/>
  <c r="T45" i="9"/>
  <c r="S45" i="9"/>
  <c r="S44" i="9" s="1"/>
  <c r="H7" i="9"/>
  <c r="I7" i="9"/>
  <c r="J52" i="9"/>
  <c r="K7" i="9"/>
  <c r="K52" i="9" s="1"/>
  <c r="L7" i="9"/>
  <c r="L52" i="9" s="1"/>
  <c r="M52" i="9"/>
  <c r="N52" i="9"/>
  <c r="O52" i="9"/>
  <c r="Q52" i="9"/>
  <c r="R52" i="9"/>
  <c r="G7" i="9"/>
  <c r="S7" i="9" s="1"/>
  <c r="G8" i="24"/>
  <c r="H24" i="22"/>
  <c r="G21" i="22"/>
  <c r="G22" i="22"/>
  <c r="G24" i="22"/>
  <c r="G13" i="22"/>
  <c r="U7" i="9" l="1"/>
  <c r="T7" i="9"/>
  <c r="S52" i="9"/>
  <c r="V16" i="9"/>
  <c r="W16" i="9"/>
  <c r="V13" i="9"/>
  <c r="W13" i="9"/>
  <c r="W12" i="9"/>
  <c r="V12" i="9"/>
  <c r="W14" i="9"/>
  <c r="V14" i="9"/>
  <c r="W11" i="9"/>
  <c r="V11" i="9"/>
  <c r="W45" i="9"/>
  <c r="V45" i="9"/>
  <c r="F7" i="24"/>
  <c r="V10" i="9"/>
  <c r="W10" i="9"/>
  <c r="V9" i="9"/>
  <c r="W9" i="9"/>
  <c r="V8" i="9"/>
  <c r="W8" i="9"/>
  <c r="W44" i="9" l="1"/>
  <c r="V44" i="9"/>
  <c r="V7" i="9"/>
  <c r="W7" i="9"/>
  <c r="D60" i="14" l="1"/>
  <c r="D61" i="14"/>
  <c r="D62" i="14"/>
  <c r="D63" i="14"/>
  <c r="D65" i="14"/>
  <c r="D67" i="14"/>
  <c r="D56" i="14"/>
  <c r="D58" i="14"/>
  <c r="D59" i="14"/>
  <c r="D13" i="14"/>
  <c r="D11" i="14"/>
  <c r="F214" i="26"/>
  <c r="H214" i="26" l="1"/>
  <c r="G214" i="26"/>
  <c r="M17" i="26"/>
  <c r="F211" i="26"/>
  <c r="F16" i="22" s="1"/>
  <c r="F213" i="26"/>
  <c r="E141" i="26"/>
  <c r="F95" i="26"/>
  <c r="E71" i="26"/>
  <c r="F71" i="26"/>
  <c r="G213" i="26" l="1"/>
  <c r="H213" i="26"/>
  <c r="M22" i="26"/>
  <c r="H71" i="26"/>
  <c r="G71" i="26"/>
  <c r="H141" i="26"/>
  <c r="G141" i="26"/>
  <c r="L17" i="26"/>
  <c r="E17" i="14" s="1"/>
  <c r="H211" i="26"/>
  <c r="G211" i="26"/>
  <c r="E8" i="26"/>
  <c r="E9" i="22" s="1"/>
  <c r="L22" i="26"/>
  <c r="F94" i="26"/>
  <c r="F92" i="26" s="1"/>
  <c r="F14" i="22" s="1"/>
  <c r="H95" i="26"/>
  <c r="G95" i="26"/>
  <c r="M21" i="26"/>
  <c r="H18" i="22"/>
  <c r="G18" i="22"/>
  <c r="F17" i="22"/>
  <c r="D50" i="22"/>
  <c r="G16" i="22" l="1"/>
  <c r="H16" i="22"/>
  <c r="H175" i="26"/>
  <c r="G175" i="26"/>
  <c r="G14" i="22"/>
  <c r="H92" i="26"/>
  <c r="G92" i="26"/>
  <c r="H94" i="26"/>
  <c r="G94" i="26"/>
  <c r="D29" i="14"/>
  <c r="D30" i="14"/>
  <c r="D26" i="14"/>
  <c r="H48" i="14"/>
  <c r="G48" i="14"/>
  <c r="H47" i="14"/>
  <c r="G47" i="14"/>
  <c r="H46" i="14"/>
  <c r="G46" i="14"/>
  <c r="C137" i="14"/>
  <c r="C149" i="14" s="1"/>
  <c r="G135" i="14"/>
  <c r="G134" i="14"/>
  <c r="G133" i="14"/>
  <c r="F132" i="14"/>
  <c r="E132" i="14"/>
  <c r="D132" i="14"/>
  <c r="C132" i="14"/>
  <c r="G131" i="14"/>
  <c r="G130" i="14"/>
  <c r="G129" i="14"/>
  <c r="F128" i="14"/>
  <c r="E128" i="14"/>
  <c r="D128" i="14"/>
  <c r="C128" i="14"/>
  <c r="H126" i="14"/>
  <c r="G126" i="14"/>
  <c r="G125" i="14"/>
  <c r="H124" i="14"/>
  <c r="G124" i="14"/>
  <c r="H123" i="14"/>
  <c r="G123" i="14"/>
  <c r="H122" i="14"/>
  <c r="G122" i="14"/>
  <c r="H121" i="14"/>
  <c r="G121" i="14"/>
  <c r="H120" i="14"/>
  <c r="G120" i="14"/>
  <c r="F119" i="14"/>
  <c r="E119" i="14"/>
  <c r="C119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3" i="14"/>
  <c r="G33" i="14"/>
  <c r="H32" i="14"/>
  <c r="G32" i="14"/>
  <c r="H30" i="14"/>
  <c r="G30" i="14"/>
  <c r="H29" i="14"/>
  <c r="G29" i="14"/>
  <c r="H28" i="14"/>
  <c r="G28" i="14"/>
  <c r="H26" i="14"/>
  <c r="G26" i="14"/>
  <c r="H23" i="14"/>
  <c r="G23" i="14"/>
  <c r="H19" i="14"/>
  <c r="G19" i="14"/>
  <c r="H18" i="14"/>
  <c r="G18" i="14"/>
  <c r="H13" i="14"/>
  <c r="G13" i="14"/>
  <c r="H12" i="14"/>
  <c r="G12" i="14"/>
  <c r="H11" i="14"/>
  <c r="G11" i="14"/>
  <c r="H17" i="22" l="1"/>
  <c r="G17" i="22"/>
  <c r="H14" i="22"/>
  <c r="G128" i="14"/>
  <c r="E68" i="14"/>
  <c r="G132" i="14"/>
  <c r="G64" i="14"/>
  <c r="D64" i="14"/>
  <c r="G57" i="14"/>
  <c r="D57" i="14"/>
  <c r="G119" i="14"/>
  <c r="G137" i="14"/>
  <c r="H52" i="14"/>
  <c r="H57" i="14"/>
  <c r="H64" i="14"/>
  <c r="F68" i="14"/>
  <c r="H119" i="14"/>
  <c r="H137" i="14"/>
  <c r="D68" i="14" l="1"/>
  <c r="G68" i="14"/>
  <c r="H68" i="14"/>
  <c r="E50" i="22" l="1"/>
  <c r="H50" i="22" l="1"/>
  <c r="G50" i="22"/>
  <c r="H23" i="22"/>
  <c r="G23" i="22"/>
  <c r="F140" i="26" l="1"/>
  <c r="F104" i="26"/>
  <c r="F103" i="26" s="1"/>
  <c r="E104" i="26"/>
  <c r="E103" i="26" s="1"/>
  <c r="F26" i="26"/>
  <c r="E218" i="26"/>
  <c r="E216" i="26" s="1"/>
  <c r="E122" i="26"/>
  <c r="E20" i="22" l="1"/>
  <c r="E19" i="22" s="1"/>
  <c r="E34" i="14"/>
  <c r="H122" i="26"/>
  <c r="G122" i="26"/>
  <c r="H104" i="26"/>
  <c r="G104" i="26"/>
  <c r="G103" i="26" s="1"/>
  <c r="M11" i="26"/>
  <c r="L11" i="26"/>
  <c r="H26" i="26"/>
  <c r="G26" i="26"/>
  <c r="F8" i="26"/>
  <c r="F9" i="22" s="1"/>
  <c r="H11" i="26"/>
  <c r="G11" i="26"/>
  <c r="F76" i="26"/>
  <c r="E121" i="26"/>
  <c r="E140" i="26"/>
  <c r="L16" i="26" s="1"/>
  <c r="L29" i="26" l="1"/>
  <c r="E10" i="14"/>
  <c r="H34" i="14"/>
  <c r="G34" i="14"/>
  <c r="E119" i="26"/>
  <c r="M29" i="26"/>
  <c r="D45" i="14" s="1"/>
  <c r="F10" i="14"/>
  <c r="D10" i="14" s="1"/>
  <c r="E16" i="14"/>
  <c r="H140" i="26"/>
  <c r="G140" i="26"/>
  <c r="F101" i="26"/>
  <c r="F10" i="22" s="1"/>
  <c r="H103" i="26"/>
  <c r="H76" i="26"/>
  <c r="G76" i="26"/>
  <c r="E101" i="26"/>
  <c r="E10" i="22" s="1"/>
  <c r="L10" i="26"/>
  <c r="L9" i="26" s="1"/>
  <c r="G9" i="22"/>
  <c r="F74" i="26"/>
  <c r="F12" i="22" s="1"/>
  <c r="G17" i="14"/>
  <c r="H17" i="14"/>
  <c r="F73" i="14" l="1"/>
  <c r="D73" i="14" s="1"/>
  <c r="L39" i="26"/>
  <c r="E25" i="14" s="1"/>
  <c r="E45" i="14"/>
  <c r="E15" i="22"/>
  <c r="E11" i="22" s="1"/>
  <c r="E24" i="14" s="1"/>
  <c r="E22" i="14" s="1"/>
  <c r="H101" i="26"/>
  <c r="G101" i="26"/>
  <c r="E8" i="22"/>
  <c r="E8" i="14" s="1"/>
  <c r="E7" i="26"/>
  <c r="H12" i="22"/>
  <c r="G74" i="26"/>
  <c r="H74" i="26"/>
  <c r="H9" i="22"/>
  <c r="F8" i="22"/>
  <c r="F45" i="14"/>
  <c r="G10" i="14"/>
  <c r="E9" i="14"/>
  <c r="H10" i="14"/>
  <c r="F8" i="24"/>
  <c r="F8" i="14" l="1"/>
  <c r="F72" i="14"/>
  <c r="F91" i="14"/>
  <c r="F102" i="14" s="1"/>
  <c r="F115" i="14" s="1"/>
  <c r="D92" i="14"/>
  <c r="D91" i="14" s="1"/>
  <c r="D102" i="14" s="1"/>
  <c r="D115" i="14" s="1"/>
  <c r="D117" i="14" s="1"/>
  <c r="F117" i="14" s="1"/>
  <c r="G45" i="14"/>
  <c r="E42" i="14"/>
  <c r="G10" i="22"/>
  <c r="H10" i="22"/>
  <c r="E7" i="22"/>
  <c r="G12" i="22"/>
  <c r="G8" i="22"/>
  <c r="H8" i="22"/>
  <c r="H45" i="14"/>
  <c r="E15" i="14"/>
  <c r="E31" i="14" s="1"/>
  <c r="E36" i="14" s="1"/>
  <c r="E39" i="14" s="1"/>
  <c r="E43" i="14"/>
  <c r="D8" i="14"/>
  <c r="G8" i="14"/>
  <c r="H8" i="14"/>
  <c r="E50" i="14"/>
  <c r="D72" i="14" l="1"/>
  <c r="D39" i="14"/>
  <c r="G52" i="9"/>
  <c r="H52" i="9"/>
  <c r="I52" i="9"/>
  <c r="U52" i="9" s="1"/>
  <c r="T52" i="9" l="1"/>
  <c r="V52" i="9" l="1"/>
  <c r="W52" i="9"/>
  <c r="H8" i="26" l="1"/>
  <c r="G8" i="26"/>
  <c r="F218" i="26"/>
  <c r="H218" i="26" l="1"/>
  <c r="G218" i="26"/>
  <c r="M16" i="26"/>
  <c r="F216" i="26"/>
  <c r="F20" i="22" s="1"/>
  <c r="G20" i="22" l="1"/>
  <c r="G216" i="26"/>
  <c r="H216" i="26"/>
  <c r="F19" i="22" l="1"/>
  <c r="H19" i="22" s="1"/>
  <c r="H20" i="22"/>
  <c r="D214" i="26" a="1"/>
  <c r="D214" i="26" s="1"/>
  <c r="K17" i="26" s="1"/>
  <c r="K29" i="26" s="1"/>
  <c r="C45" i="14" s="1"/>
  <c r="G19" i="22" l="1"/>
  <c r="K39" i="26"/>
  <c r="D211" i="26"/>
  <c r="D213" i="26"/>
  <c r="K16" i="26" s="1"/>
  <c r="K9" i="26" s="1"/>
  <c r="D7" i="26" l="1"/>
  <c r="D16" i="22"/>
  <c r="C50" i="14"/>
  <c r="C17" i="14"/>
  <c r="C16" i="14" s="1"/>
  <c r="D11" i="22" l="1"/>
  <c r="D7" i="22" s="1"/>
  <c r="C75" i="14"/>
  <c r="C71" i="14" s="1"/>
  <c r="C24" i="14"/>
  <c r="C22" i="14" s="1"/>
  <c r="C42" i="14" s="1"/>
  <c r="C43" i="14"/>
  <c r="C31" i="14"/>
  <c r="C36" i="14" s="1"/>
  <c r="C39" i="14" s="1"/>
  <c r="G133" i="26"/>
  <c r="H133" i="26"/>
  <c r="F121" i="26"/>
  <c r="H121" i="26" s="1"/>
  <c r="F14" i="14"/>
  <c r="G14" i="14" s="1"/>
  <c r="F119" i="26" l="1"/>
  <c r="F7" i="26" s="1"/>
  <c r="H7" i="26" s="1"/>
  <c r="M38" i="26"/>
  <c r="G121" i="26"/>
  <c r="M10" i="26"/>
  <c r="M9" i="26" s="1"/>
  <c r="F9" i="14"/>
  <c r="D14" i="14"/>
  <c r="D9" i="14" s="1"/>
  <c r="H14" i="14"/>
  <c r="G119" i="26" l="1"/>
  <c r="H119" i="26"/>
  <c r="F15" i="22"/>
  <c r="F75" i="14" s="1"/>
  <c r="M39" i="26"/>
  <c r="D25" i="14" s="1"/>
  <c r="D49" i="14"/>
  <c r="H15" i="22"/>
  <c r="G27" i="14"/>
  <c r="F25" i="14"/>
  <c r="G25" i="14" s="1"/>
  <c r="G7" i="26"/>
  <c r="H27" i="14"/>
  <c r="D15" i="14"/>
  <c r="F15" i="14"/>
  <c r="H9" i="14"/>
  <c r="G9" i="14"/>
  <c r="D75" i="14" l="1"/>
  <c r="D71" i="14" s="1"/>
  <c r="F71" i="14"/>
  <c r="F49" i="14"/>
  <c r="D50" i="14"/>
  <c r="G15" i="22"/>
  <c r="F11" i="22"/>
  <c r="G11" i="22" s="1"/>
  <c r="H25" i="14"/>
  <c r="G15" i="14"/>
  <c r="H15" i="14"/>
  <c r="F24" i="14" l="1"/>
  <c r="D24" i="14" s="1"/>
  <c r="D22" i="14" s="1"/>
  <c r="D42" i="14" s="1"/>
  <c r="F50" i="14"/>
  <c r="H49" i="14"/>
  <c r="G49" i="14"/>
  <c r="F7" i="22"/>
  <c r="G7" i="22" s="1"/>
  <c r="H11" i="22"/>
  <c r="F22" i="14" l="1"/>
  <c r="G22" i="14" s="1"/>
  <c r="G24" i="14"/>
  <c r="H24" i="14"/>
  <c r="H7" i="22"/>
  <c r="G50" i="14"/>
  <c r="H50" i="14"/>
  <c r="H22" i="14" l="1"/>
  <c r="F42" i="14"/>
  <c r="H42" i="14" s="1"/>
  <c r="H20" i="14"/>
  <c r="G42" i="14" l="1"/>
  <c r="G20" i="14"/>
  <c r="D16" i="14"/>
  <c r="D43" i="14"/>
  <c r="G21" i="14"/>
  <c r="F16" i="14"/>
  <c r="G16" i="14" s="1"/>
  <c r="G31" i="14" s="1"/>
  <c r="H16" i="14" l="1"/>
  <c r="F43" i="14"/>
  <c r="G43" i="14" s="1"/>
  <c r="F31" i="14"/>
  <c r="F36" i="14" s="1"/>
  <c r="F39" i="14" s="1"/>
  <c r="H21" i="14"/>
  <c r="H43" i="14" l="1"/>
  <c r="H31" i="14"/>
  <c r="G36" i="14"/>
  <c r="H36" i="14"/>
  <c r="H39" i="14"/>
  <c r="G39" i="1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<sst xmlns="http://schemas.openxmlformats.org/spreadsheetml/2006/main" count="911" uniqueCount="472">
  <si>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</si>
  <si>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</si>
  <si>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</si>
  <si>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</si>
  <si>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</si>
  <si>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</si>
  <si>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</si>
  <si>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</si>
  <si>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</si>
  <si>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</si>
  <si>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</si>
  <si>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</si>
  <si>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</si>
  <si>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</si>
  <si>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</si>
  <si>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</si>
  <si>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</si>
  <si>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</si>
  <si>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</si>
  <si>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</si>
  <si>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</si>
  <si>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</si>
  <si>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</si>
  <si>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</si>
  <si>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</si>
  <si>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</si>
  <si>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</si>
  <si>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</si>
  <si>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</si>
  <si>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</si>
  <si>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</si>
  <si>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</si>
  <si>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</si>
  <si>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</si>
  <si>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</si>
  <si>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</si>
  <si>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</si>
  <si>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</si>
  <si>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</si>
  <si>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</si>
  <si>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</si>
  <si>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</si>
  <si>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</si>
  <si>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</si>
  <si>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</si>
  <si>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</si>
  <si>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</si>
  <si>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</si>
  <si>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</si>
  <si>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</si>
  <si>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</si>
  <si>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</si>
  <si>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</si>
  <si>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</si>
  <si>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</si>
  <si>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</si>
  <si>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</si>
  <si>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</si>
  <si>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</si>
  <si>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</si>
  <si>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</si>
  <si>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</si>
  <si>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</si>
  <si>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</si>
  <si>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</si>
  <si>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</si>
  <si>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</si>
  <si>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</si>
  <si>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</si>
  <si>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</si>
  <si>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</si>
  <si>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</si>
  <si>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</si>
  <si>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</si>
  <si>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</si>
  <si>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</si>
  <si>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</si>
  <si>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</si>
  <si>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</si>
  <si>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</si>
  <si>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</si>
  <si>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</si>
  <si>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</si>
  <si>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</si>
  <si>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</si>
  <si>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</si>
  <si>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</si>
  <si>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</si>
  <si>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</si>
  <si>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</si>
  <si>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</si>
  <si>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</si>
  <si>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</si>
  <si>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</si>
  <si>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</si>
  <si>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</si>
  <si>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</si>
  <si>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</si>
  <si>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</si>
  <si>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</si>
  <si>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</si>
  <si>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</si>
  <si>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</si>
  <si>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</si>
  <si>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</si>
  <si>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</si>
  <si>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</si>
  <si>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</si>
  <si>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</si>
  <si>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</si>
  <si>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</si>
  <si>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</si>
  <si>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</si>
  <si>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</si>
  <si>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</si>
  <si>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</si>
  <si>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</si>
  <si>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</si>
  <si>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4.2</t>
  </si>
  <si>
    <t>5.1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</si>
  <si>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</si>
  <si>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</si>
  <si>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</si>
  <si>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</si>
  <si>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</si>
  <si>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</si>
  <si>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ремонт медичного обладнання</t>
  </si>
  <si>
    <t>відшкодування пільгових пенсій</t>
  </si>
  <si>
    <t>будівельні матеріали</t>
  </si>
  <si>
    <t>технічне обслуговування компютерної техніки</t>
  </si>
  <si>
    <t>канцелярські товари</t>
  </si>
  <si>
    <t>надходження від відсотків за залишками коштів на поточних рахунках</t>
  </si>
  <si>
    <t>оплата ТВП</t>
  </si>
  <si>
    <t>продукти харчування</t>
  </si>
  <si>
    <t>теплопостачання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</si>
  <si>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</si>
  <si>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</si>
  <si>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</si>
  <si>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</si>
  <si>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Адміністративні витрати, усього , у т.ч:</t>
  </si>
  <si>
    <t>1.1.1</t>
  </si>
  <si>
    <t>1.1.2</t>
  </si>
  <si>
    <t>1.2.2</t>
  </si>
  <si>
    <t>медикаменти та перев'язувальні матеріали</t>
  </si>
  <si>
    <t>послуги архіву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</si>
  <si>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</si>
  <si>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</si>
  <si>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>1.1.3</t>
  </si>
  <si>
    <t>водопостачання та водовідведення</t>
  </si>
  <si>
    <t>Кошти від реалізації майна в установленому порядку</t>
  </si>
  <si>
    <t>Нарахована амортизація на безоплатно отримані активи</t>
  </si>
  <si>
    <t>1.1.5</t>
  </si>
  <si>
    <t>6.2</t>
  </si>
  <si>
    <t>Відхилення, +,-</t>
  </si>
  <si>
    <t>Відхилення, %</t>
  </si>
  <si>
    <t>медикаменти та перевязувальні маиеріали</t>
  </si>
  <si>
    <t>продукти зарчування</t>
  </si>
  <si>
    <t>Інші витратив т.ч.</t>
  </si>
  <si>
    <t>1.2.1</t>
  </si>
  <si>
    <t>послуги з охорони приміщень</t>
  </si>
  <si>
    <t>одноразовий посуд</t>
  </si>
  <si>
    <t>поліграфічні послуги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</si>
  <si>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</si>
  <si>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</si>
  <si>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</si>
  <si>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</si>
  <si>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</si>
  <si>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</si>
  <si>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</si>
  <si>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</si>
  <si>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</si>
  <si>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поточний ремонт та обслуговування компютерної техніки</t>
  </si>
  <si>
    <t>Кошти міського бюджету/ кошти ВМОТГ</t>
  </si>
  <si>
    <t>мякий інвентар</t>
  </si>
  <si>
    <t>столик маніпуляційний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</si>
  <si>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</si>
  <si>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</si>
  <si>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</si>
  <si>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7.1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</si>
  <si>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</si>
  <si>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</si>
  <si>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</si>
  <si>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</si>
  <si>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</si>
  <si>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</si>
  <si>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</si>
  <si>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</si>
  <si>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</si>
  <si>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</si>
  <si>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</si>
  <si>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</si>
  <si>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</si>
  <si>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</si>
  <si>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</si>
  <si>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</si>
  <si>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</si>
  <si>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</si>
  <si>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</si>
  <si>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</si>
  <si>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</si>
  <si>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5.1.2</t>
  </si>
  <si>
    <t>5.1.3</t>
  </si>
  <si>
    <t>благодійні внески у натуральній формі</t>
  </si>
  <si>
    <t>реєстраційні збори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</si>
  <si>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</si>
  <si>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</si>
  <si>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</si>
  <si>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</si>
  <si>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</si>
  <si>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</si>
  <si>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</si>
  <si>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</si>
  <si>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</si>
  <si>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</si>
  <si>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5.</t>
  </si>
  <si>
    <t>7.</t>
  </si>
  <si>
    <t>8.</t>
  </si>
  <si>
    <t>6.</t>
  </si>
  <si>
    <t>6.1</t>
  </si>
  <si>
    <t>6.1.1</t>
  </si>
  <si>
    <t>6.1.2</t>
  </si>
  <si>
    <t>6.2.1</t>
  </si>
  <si>
    <t>7.1.1</t>
  </si>
  <si>
    <t>8.1</t>
  </si>
  <si>
    <t>8.1.1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</si>
  <si>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</si>
  <si>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</si>
  <si>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</si>
  <si>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</si>
  <si>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</si>
  <si>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</si>
  <si>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9.</t>
  </si>
  <si>
    <t>10.1</t>
  </si>
  <si>
    <t>10.1.4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</si>
  <si>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</si>
  <si>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</si>
  <si>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</si>
  <si>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</si>
  <si>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</si>
  <si>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</si>
  <si>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</si>
  <si>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</si>
  <si>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</si>
  <si>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</si>
  <si>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рознести вірно суми</t>
  </si>
  <si>
    <t>Власні кошти (благодійні кошти)</t>
  </si>
  <si>
    <t>Інші джерела (НСЗУ)</t>
  </si>
  <si>
    <t>паливно - мастильні матеріали</t>
  </si>
  <si>
    <t xml:space="preserve">паливно-мастильні матеріали </t>
  </si>
  <si>
    <t>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</si>
  <si>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послуги утилізації клінічних відходів</t>
  </si>
  <si>
    <t>-</t>
  </si>
  <si>
    <t>адвокатські послуги</t>
  </si>
  <si>
    <t>послуги з навчання</t>
  </si>
  <si>
    <t>генератор дизельний</t>
  </si>
  <si>
    <t>Реконструкція мережі електропостачання будівлі стаціонару КНП "ВМКЛ №3" по вул. Синьоводській, 142</t>
  </si>
  <si>
    <t>Реконструкція мережі холодного та гарячого водопостачання в будівлю стаціонара КНП "ВМКЛ №3" по вул. Синьоводській, 142</t>
  </si>
  <si>
    <t>плата до рентген апарата</t>
  </si>
  <si>
    <t>безкоштовне забезпечення штучними хришталиками</t>
  </si>
  <si>
    <t>водонагрівач</t>
  </si>
  <si>
    <t>папір для друку, канцелярські товари</t>
  </si>
  <si>
    <t>сантехнічні матеріали</t>
  </si>
  <si>
    <t>сантехнічна продукція</t>
  </si>
  <si>
    <t>послуги реєстраційного збору</t>
  </si>
  <si>
    <t>жалюзі</t>
  </si>
  <si>
    <t>холодильники (3 шт)</t>
  </si>
  <si>
    <t>шафи</t>
  </si>
  <si>
    <t>повітряні матраци</t>
  </si>
  <si>
    <t>меблі в складі</t>
  </si>
  <si>
    <t>візок транспортний (3 шт)</t>
  </si>
  <si>
    <t xml:space="preserve">лічильники води </t>
  </si>
  <si>
    <t>АКБ до ДБЖглибокого розряду</t>
  </si>
  <si>
    <t>оплата земельного податку</t>
  </si>
  <si>
    <t>медикаменти та перевязувальні матеріали</t>
  </si>
  <si>
    <t>послуги по здаванню клінічних відходів</t>
  </si>
  <si>
    <t>послуги водоканала</t>
  </si>
  <si>
    <t>послуги по встановленню лічильників</t>
  </si>
  <si>
    <t>дверна фурнітура</t>
  </si>
  <si>
    <t>металопластикові конструкції</t>
  </si>
  <si>
    <t>МФУ</t>
  </si>
  <si>
    <t>системний блок</t>
  </si>
  <si>
    <t>Виготовлення ПКД</t>
  </si>
  <si>
    <t>аналізатор біохімічний</t>
  </si>
  <si>
    <t>дозатор піппєточний одноканальний</t>
  </si>
  <si>
    <t>прінтер</t>
  </si>
  <si>
    <t>аналізатор біохімічний (2шт)</t>
  </si>
  <si>
    <t>відеонагляд</t>
  </si>
  <si>
    <t>мопи в складі</t>
  </si>
  <si>
    <t>столи</t>
  </si>
  <si>
    <t>кондиціонер</t>
  </si>
  <si>
    <t>дозатор піпеточний одноканальний</t>
  </si>
  <si>
    <t>топографічні послуги</t>
  </si>
  <si>
    <t>послуги з оцінки майна</t>
  </si>
  <si>
    <t>послуги з підготовки до опалювального сезону</t>
  </si>
  <si>
    <t>інші необоротні матеріальні активи</t>
  </si>
  <si>
    <t>послуги по заземленню</t>
  </si>
  <si>
    <t>витратні матеріали</t>
  </si>
  <si>
    <t>послуги по обслуговуванню програмного забезпечення</t>
  </si>
  <si>
    <t>повірка, ремонт медичного обладнання</t>
  </si>
  <si>
    <t>послуги з поточного ремонту</t>
  </si>
  <si>
    <t>послуги по монтажу та демонтажу  вікон і дверей</t>
  </si>
  <si>
    <t>миючі засоби</t>
  </si>
  <si>
    <t>виготовлення табличок</t>
  </si>
  <si>
    <t>інші послуги по обслуговуванню приміщення закладу</t>
  </si>
  <si>
    <t>пакети сміттєві</t>
  </si>
  <si>
    <t>обслуговування програмного забезпечення "Доктор ЕЛЕКС"</t>
  </si>
  <si>
    <t>послуги по виготовленню ліцензії на наркотики</t>
  </si>
  <si>
    <t>послуги по встановленню відеонагляду</t>
  </si>
  <si>
    <t>туалетний папір, мило, рушники, пральний порошок тощо</t>
  </si>
  <si>
    <t>господарчий інвентар (мітли, щітки, відра, швабри, тощо)</t>
  </si>
  <si>
    <t>електротовари</t>
  </si>
  <si>
    <t>поточний ремонт, обслуговування апаратів ШВЛ</t>
  </si>
  <si>
    <t>господарчий інвентар (відра, пакети, мітла, тримачі тощо)</t>
  </si>
  <si>
    <t>поточний ремонт приміщень лікарні</t>
  </si>
  <si>
    <t>господарчий товар (туалетний папір, мило, рушники, сміттєві пакети, тощо)</t>
  </si>
  <si>
    <t>повірка лічильників</t>
  </si>
  <si>
    <t>підготовка до опалювального сезону</t>
  </si>
  <si>
    <t>послуги адвокатів</t>
  </si>
  <si>
    <t>проведення медичного оглялу, МРТ котроль</t>
  </si>
  <si>
    <t>підвищення кваліфікації працівників</t>
  </si>
  <si>
    <t>страхування працівників</t>
  </si>
  <si>
    <t>послуги по поводженню медичних відходів</t>
  </si>
  <si>
    <t>масло до автомобіля, запасні частини</t>
  </si>
  <si>
    <t>електричні товари</t>
  </si>
  <si>
    <t>гумові килимки</t>
  </si>
  <si>
    <t>послуги з монтажу та демонтажу металоконструкцій (вікна, двері)</t>
  </si>
  <si>
    <t>послуги з перетяжки меблів</t>
  </si>
  <si>
    <t>послуги зпоточного ремонту</t>
  </si>
  <si>
    <t>мило, пігулки для машини, пральний порошок тощо</t>
  </si>
  <si>
    <t>поточний ремонт та обслуговування апаратів ШВЛ</t>
  </si>
  <si>
    <t>4.1.1</t>
  </si>
  <si>
    <t>4.1.2</t>
  </si>
  <si>
    <t>4.1.3</t>
  </si>
  <si>
    <t>4.2.1</t>
  </si>
  <si>
    <t>5.1.1</t>
  </si>
  <si>
    <t>5.1.4</t>
  </si>
  <si>
    <t>5.2</t>
  </si>
  <si>
    <t>5.2.1</t>
  </si>
  <si>
    <t>5.2.2</t>
  </si>
  <si>
    <t>6.2.2</t>
  </si>
  <si>
    <t>7.2</t>
  </si>
  <si>
    <t>7.2.1</t>
  </si>
  <si>
    <t>7.2.2</t>
  </si>
  <si>
    <t xml:space="preserve">(ініціали, прізвище)    </t>
  </si>
  <si>
    <t>Наталія ШУТКЕВИЧ</t>
  </si>
  <si>
    <t>послуги з поліграфічної продукції</t>
  </si>
  <si>
    <t>поштові марки</t>
  </si>
  <si>
    <t xml:space="preserve">( ініціали, прізвище)    </t>
  </si>
  <si>
    <t xml:space="preserve"> (підпис)</t>
  </si>
  <si>
    <t>обслуговування платіжних доручень</t>
  </si>
  <si>
    <t>Капітальний ремонт приміщень другого поверху будівлі стаціонару КНП "ВМКЛ №3" - відділення "Міський центр мікрохіругії ока" по вул. Синьоводській 142</t>
  </si>
  <si>
    <t>Реконструкція частини покрівлі будівлі поліклініки з влаштуванням сонячної електростанції КНП "ВМКЛ №3" по вул. Синьоводська, 142в м. Вінниці (заходи з енергозбереження)</t>
  </si>
  <si>
    <t>Капітальний ремонт вхідної групи з встановленням підйомника в будівлі поліклініки КНП "ВМКЛ №3" по вул. Синьоводська, 142</t>
  </si>
  <si>
    <t>кутова шліфовочна машина</t>
  </si>
  <si>
    <t>тепловий лічильник</t>
  </si>
  <si>
    <t>пральна машина</t>
  </si>
  <si>
    <t xml:space="preserve">Імунофлуоресцентний аналізатор GP1005 Getein S 160          </t>
  </si>
  <si>
    <t>Факт 2022 року</t>
  </si>
  <si>
    <t>План 2023 року</t>
  </si>
  <si>
    <t>Факт 2023 року</t>
  </si>
  <si>
    <t>компютерна техніка</t>
  </si>
  <si>
    <t>стелаж металевий</t>
  </si>
  <si>
    <t>аналізатор гематологічний</t>
  </si>
  <si>
    <t>аналізатор коагулометр</t>
  </si>
  <si>
    <t>система лікувального газопостачання</t>
  </si>
  <si>
    <t>інвазивна штучна вентиляція легень</t>
  </si>
  <si>
    <t>апарат ШВЛ</t>
  </si>
  <si>
    <t>рентгенівський випромінювач</t>
  </si>
  <si>
    <t>євроконтейнера сталеві оцинковані</t>
  </si>
  <si>
    <t>фартух двусторонній рентгенівський</t>
  </si>
  <si>
    <t>Факт  2022 року</t>
  </si>
  <si>
    <t>План  2023         року</t>
  </si>
  <si>
    <t>План2023 року</t>
  </si>
  <si>
    <t>господарсько будівельний матеріал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</si>
  <si>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</si>
  <si>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4.1.4</t>
  </si>
  <si>
    <t>господарсько - будівельний матеріал</t>
  </si>
  <si>
    <t xml:space="preserve"> 2022 рік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</si>
  <si>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2023 року</t>
  </si>
  <si>
    <t xml:space="preserve"> 2023 рік</t>
  </si>
  <si>
    <t>Звітний період 2023 року</t>
  </si>
  <si>
    <t>План    2023 року</t>
  </si>
  <si>
    <t>Факт    2023 року</t>
  </si>
  <si>
    <t>послуги по обслуговуванню кисневої мережі</t>
  </si>
  <si>
    <t>послуги по пломбуванню лічильника, встановленню лічильника</t>
  </si>
  <si>
    <t>послуги по обслуговування вогнегасників</t>
  </si>
  <si>
    <t>паперові рушники, туалетний папір, тощо</t>
  </si>
  <si>
    <t xml:space="preserve">миючі засоби різні </t>
  </si>
  <si>
    <t>миючі засоби різні</t>
  </si>
  <si>
    <t>витрати повязані з використанням службових автомобілей (бензин, запасні частини, тощо)</t>
  </si>
  <si>
    <t>запасні частини до компьтерної техніки (карта памяті, миши, перехідники тощо)</t>
  </si>
  <si>
    <t>господарчий товар (туалетний папір, мило, рушники, тощо)</t>
  </si>
  <si>
    <t>снтехнічна продукція</t>
  </si>
  <si>
    <t>послуги з оренди</t>
  </si>
  <si>
    <t>послуги дератизації та дезінфекції</t>
  </si>
  <si>
    <t>послуги з ремонту опалення</t>
  </si>
  <si>
    <t>послуги з прокладання додаткової мережі</t>
  </si>
  <si>
    <t>фарба, щітка, водоемульсійна фарба, ацетон тощо</t>
  </si>
  <si>
    <t>послуги із перевезення</t>
  </si>
  <si>
    <t xml:space="preserve">послуги з гравіювання </t>
  </si>
  <si>
    <t>послугиз ТО автомобіля</t>
  </si>
  <si>
    <t>послуги по обслуговуванню компютерної техніки</t>
  </si>
  <si>
    <t>господарчий інвентар (відра, мітла, тримачі тощо)</t>
  </si>
  <si>
    <t>Реконструкція мережі пожежного водогону КНП "ВМКЛ №3" по вул. Синьоводській, 142</t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</si>
  <si>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</si>
  <si>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</si>
  <si>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</si>
  <si>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</si>
  <si>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</si>
  <si>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t xml:space="preserve">Інші надходження (розшифрувати)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</si>
  <si>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</si>
  <si>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</si>
  <si>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</si>
  <si>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</si>
  <si>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</si>
  <si>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</si>
  <si>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(профвнески)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</si>
  <si>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</si>
  <si>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</si>
  <si>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</si>
  <si>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міського бюджету/бюджету ВМОТГ)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</si>
  <si>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</si>
  <si>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</si>
  <si>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 xml:space="preserve">придбання (виготовлення) основних засобів (розшифрувати) </t>
  </si>
  <si>
    <t>придбання (виготовлення) інших необоротних матеріальних активів</t>
  </si>
  <si>
    <t xml:space="preserve">придбання (створення) нематеріальних активів (розшифрувати) 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</si>
  <si>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</si>
  <si>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</si>
  <si>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</si>
  <si>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</si>
  <si>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</si>
  <si>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</si>
  <si>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</si>
  <si>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</si>
  <si>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</si>
  <si>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</si>
  <si>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</si>
  <si>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</si>
  <si>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</si>
  <si>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</si>
  <si>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>Розшифровка до розділу  ІІІ "Рух грошових коштів (за прямим методом)"</t>
  </si>
  <si>
    <t>Факт за 2022 рік</t>
  </si>
  <si>
    <t>Надходження грошових коштів від операційної діяльності</t>
  </si>
  <si>
    <t>кошти, отримані від надання платних послуг</t>
  </si>
  <si>
    <t>Цільове фінансування, усього, у тому числі:</t>
  </si>
  <si>
    <t>кошти бюджету ВМОТГ/ кошти бюджету ВМТГ</t>
  </si>
  <si>
    <t>Інші надходження, усього, у тому числі:</t>
  </si>
  <si>
    <t xml:space="preserve">кошти орендарів (енергоносії) </t>
  </si>
  <si>
    <t>від реалізації майна в установленому порядку</t>
  </si>
  <si>
    <t>благодійній внески у натуральній формі</t>
  </si>
  <si>
    <t>придбання (виготовлення) основних засобів,  усього, у тому числі:</t>
  </si>
  <si>
    <t>аналізатор сечі (2 шт)</t>
  </si>
  <si>
    <t>водонагрівач (3 шт)</t>
  </si>
  <si>
    <t xml:space="preserve">аналізатор біохімічний </t>
  </si>
  <si>
    <t>автоматичний коагулометр</t>
  </si>
  <si>
    <t>дозатор піпєточний</t>
  </si>
  <si>
    <t>дизельний генератор</t>
  </si>
  <si>
    <t>Апарати ШВЛ</t>
  </si>
  <si>
    <t>Інвазивна штучна вентиляція легень</t>
  </si>
  <si>
    <t>Фартух двосторонній рентгенівський</t>
  </si>
  <si>
    <t>Євроконтейнер</t>
  </si>
  <si>
    <t xml:space="preserve">капітальний ремонт, усього, у тому числі: </t>
  </si>
  <si>
    <t xml:space="preserve">               (посада)</t>
  </si>
  <si>
    <t>План за 2023 рік</t>
  </si>
  <si>
    <t>Факт за 2023 рік</t>
  </si>
  <si>
    <t>Водонагрівач</t>
  </si>
  <si>
    <t>холодильник</t>
  </si>
  <si>
    <t>шафа</t>
  </si>
  <si>
    <t>стіл</t>
  </si>
  <si>
    <t>ВСЬОГО</t>
  </si>
  <si>
    <t>Капітальні інвестиції які надійшли в заклад за рахунок благодійної допомоги (натура)</t>
  </si>
  <si>
    <t>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</si>
</sst>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  <numFmt numFmtId="183" formatCode="_(* #,##0.00_);_(* \(#,##0.00\);_(* &quot;-&quot;_);_(@_)"/>
  </numFmts>
  <fonts count="10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65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9" fillId="2" borderId="0" applyNumberFormat="0" applyBorder="0" applyAlignment="0" applyProtection="0"/>
    <xf numFmtId="0" fontId="2" fillId="2" borderId="0" applyNumberFormat="0" applyBorder="0" applyAlignment="0" applyProtection="0"/>
    <xf numFmtId="0" fontId="29" fillId="3" borderId="0" applyNumberFormat="0" applyBorder="0" applyAlignment="0" applyProtection="0"/>
    <xf numFmtId="0" fontId="2" fillId="3" borderId="0" applyNumberFormat="0" applyBorder="0" applyAlignment="0" applyProtection="0"/>
    <xf numFmtId="0" fontId="29" fillId="4" borderId="0" applyNumberFormat="0" applyBorder="0" applyAlignment="0" applyProtection="0"/>
    <xf numFmtId="0" fontId="2" fillId="4" borderId="0" applyNumberFormat="0" applyBorder="0" applyAlignment="0" applyProtection="0"/>
    <xf numFmtId="0" fontId="29" fillId="5" borderId="0" applyNumberFormat="0" applyBorder="0" applyAlignment="0" applyProtection="0"/>
    <xf numFmtId="0" fontId="2" fillId="5" borderId="0" applyNumberFormat="0" applyBorder="0" applyAlignment="0" applyProtection="0"/>
    <xf numFmtId="0" fontId="29" fillId="6" borderId="0" applyNumberFormat="0" applyBorder="0" applyAlignment="0" applyProtection="0"/>
    <xf numFmtId="0" fontId="2" fillId="6" borderId="0" applyNumberFormat="0" applyBorder="0" applyAlignment="0" applyProtection="0"/>
    <xf numFmtId="0" fontId="29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9" fillId="8" borderId="0" applyNumberFormat="0" applyBorder="0" applyAlignment="0" applyProtection="0"/>
    <xf numFmtId="0" fontId="2" fillId="8" borderId="0" applyNumberFormat="0" applyBorder="0" applyAlignment="0" applyProtection="0"/>
    <xf numFmtId="0" fontId="29" fillId="9" borderId="0" applyNumberFormat="0" applyBorder="0" applyAlignment="0" applyProtection="0"/>
    <xf numFmtId="0" fontId="2" fillId="9" borderId="0" applyNumberFormat="0" applyBorder="0" applyAlignment="0" applyProtection="0"/>
    <xf numFmtId="0" fontId="29" fillId="10" borderId="0" applyNumberFormat="0" applyBorder="0" applyAlignment="0" applyProtection="0"/>
    <xf numFmtId="0" fontId="2" fillId="10" borderId="0" applyNumberFormat="0" applyBorder="0" applyAlignment="0" applyProtection="0"/>
    <xf numFmtId="0" fontId="29" fillId="5" borderId="0" applyNumberFormat="0" applyBorder="0" applyAlignment="0" applyProtection="0"/>
    <xf numFmtId="0" fontId="2" fillId="5" borderId="0" applyNumberFormat="0" applyBorder="0" applyAlignment="0" applyProtection="0"/>
    <xf numFmtId="0" fontId="29" fillId="8" borderId="0" applyNumberFormat="0" applyBorder="0" applyAlignment="0" applyProtection="0"/>
    <xf numFmtId="0" fontId="2" fillId="8" borderId="0" applyNumberFormat="0" applyBorder="0" applyAlignment="0" applyProtection="0"/>
    <xf numFmtId="0" fontId="29" fillId="11" borderId="0" applyNumberFormat="0" applyBorder="0" applyAlignment="0" applyProtection="0"/>
    <xf numFmtId="0" fontId="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" fillId="0" borderId="0"/>
    <xf numFmtId="0" fontId="77" fillId="0" borderId="0"/>
    <xf numFmtId="0" fontId="10" fillId="0" borderId="0"/>
    <xf numFmtId="0" fontId="3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2">
    <xf numFmtId="0" fontId="0" fillId="0" borderId="0" xfId="0"/>
    <xf numFmtId="0" fontId="6" fillId="0" borderId="0" xfId="0" applyFont="1" applyAlignment="1">
      <alignment vertical="center"/>
    </xf>
    <xf numFmtId="0" fontId="6" fillId="22" borderId="0" xfId="0" quotePrefix="1" applyFont="1" applyFill="1" applyAlignment="1">
      <alignment horizontal="center" vertical="center"/>
    </xf>
    <xf numFmtId="0" fontId="6" fillId="22" borderId="0" xfId="0" applyFont="1" applyFill="1" applyAlignment="1">
      <alignment vertical="center"/>
    </xf>
    <xf numFmtId="0" fontId="6" fillId="2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6" fillId="22" borderId="0" xfId="0" applyFont="1" applyFill="1" applyAlignment="1">
      <alignment horizontal="left" vertical="center" wrapText="1"/>
    </xf>
    <xf numFmtId="170" fontId="6" fillId="22" borderId="0" xfId="0" applyNumberFormat="1" applyFont="1" applyFill="1" applyAlignment="1">
      <alignment horizontal="center" vertical="center" wrapText="1"/>
    </xf>
    <xf numFmtId="170" fontId="6" fillId="22" borderId="0" xfId="0" applyNumberFormat="1" applyFont="1" applyFill="1" applyAlignment="1">
      <alignment horizontal="right" vertical="center" wrapText="1"/>
    </xf>
    <xf numFmtId="170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70" fontId="6" fillId="22" borderId="0" xfId="0" applyNumberFormat="1" applyFont="1" applyFill="1" applyAlignment="1">
      <alignment horizontal="left" vertical="center" wrapText="1"/>
    </xf>
    <xf numFmtId="0" fontId="6" fillId="22" borderId="0" xfId="0" applyFont="1" applyFill="1" applyAlignment="1">
      <alignment horizontal="left" vertical="center"/>
    </xf>
    <xf numFmtId="0" fontId="6" fillId="22" borderId="3" xfId="0" quotePrefix="1" applyFont="1" applyFill="1" applyBorder="1" applyAlignment="1">
      <alignment horizontal="center" vertical="center"/>
    </xf>
    <xf numFmtId="0" fontId="7" fillId="22" borderId="3" xfId="0" quotePrefix="1" applyFont="1" applyFill="1" applyBorder="1" applyAlignment="1">
      <alignment horizontal="center" vertical="center"/>
    </xf>
    <xf numFmtId="179" fontId="6" fillId="22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0" fontId="83" fillId="29" borderId="3" xfId="180" applyFont="1" applyFill="1" applyBorder="1" applyAlignment="1">
      <alignment vertical="center" wrapText="1"/>
      <protection locked="0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0" fontId="80" fillId="29" borderId="3" xfId="0" applyFont="1" applyFill="1" applyBorder="1" applyAlignment="1">
      <alignment horizontal="center" vertical="center"/>
    </xf>
    <xf numFmtId="179" fontId="80" fillId="29" borderId="3" xfId="0" applyNumberFormat="1" applyFont="1" applyFill="1" applyBorder="1" applyAlignment="1">
      <alignment horizontal="center" vertical="center" wrapText="1"/>
    </xf>
    <xf numFmtId="0" fontId="80" fillId="29" borderId="3" xfId="180" applyFont="1" applyFill="1" applyBorder="1" applyAlignment="1">
      <alignment vertical="center" wrapText="1"/>
      <protection locked="0"/>
    </xf>
    <xf numFmtId="0" fontId="83" fillId="29" borderId="3" xfId="243" applyFont="1" applyFill="1" applyBorder="1" applyAlignment="1">
      <alignment horizontal="left" vertical="center" wrapText="1"/>
    </xf>
    <xf numFmtId="0" fontId="83" fillId="29" borderId="3" xfId="0" applyFont="1" applyFill="1" applyBorder="1" applyAlignment="1" applyProtection="1">
      <alignment horizontal="left" vertical="center" wrapText="1"/>
      <protection locked="0"/>
    </xf>
    <xf numFmtId="0" fontId="83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49" fontId="83" fillId="29" borderId="3" xfId="0" applyNumberFormat="1" applyFont="1" applyFill="1" applyBorder="1" applyAlignment="1">
      <alignment horizontal="center" vertical="center"/>
    </xf>
    <xf numFmtId="178" fontId="83" fillId="29" borderId="3" xfId="0" applyNumberFormat="1" applyFont="1" applyFill="1" applyBorder="1" applyAlignment="1">
      <alignment horizontal="center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173" fontId="80" fillId="29" borderId="3" xfId="0" applyNumberFormat="1" applyFont="1" applyFill="1" applyBorder="1" applyAlignment="1">
      <alignment horizontal="center" vertical="center" wrapText="1"/>
    </xf>
    <xf numFmtId="0" fontId="83" fillId="0" borderId="0" xfId="0" applyFont="1" applyAlignment="1" applyProtection="1">
      <alignment horizontal="left" vertical="center"/>
      <protection locked="0"/>
    </xf>
    <xf numFmtId="170" fontId="83" fillId="0" borderId="0" xfId="0" applyNumberFormat="1" applyFont="1" applyAlignment="1">
      <alignment horizontal="center" vertical="center" wrapText="1"/>
    </xf>
    <xf numFmtId="170" fontId="83" fillId="0" borderId="0" xfId="0" applyNumberFormat="1" applyFont="1" applyAlignment="1">
      <alignment horizontal="right" vertical="center" wrapText="1"/>
    </xf>
    <xf numFmtId="170" fontId="80" fillId="0" borderId="0" xfId="0" applyNumberFormat="1" applyFont="1" applyAlignment="1">
      <alignment horizontal="center" vertical="center" wrapText="1"/>
    </xf>
    <xf numFmtId="0" fontId="80" fillId="0" borderId="0" xfId="0" quotePrefix="1" applyFont="1" applyAlignment="1">
      <alignment horizontal="center" vertical="center"/>
    </xf>
    <xf numFmtId="170" fontId="82" fillId="0" borderId="0" xfId="0" applyNumberFormat="1" applyFont="1" applyAlignment="1">
      <alignment vertical="center"/>
    </xf>
    <xf numFmtId="0" fontId="80" fillId="0" borderId="0" xfId="0" applyFont="1" applyAlignment="1">
      <alignment vertical="center" wrapText="1"/>
    </xf>
    <xf numFmtId="179" fontId="80" fillId="29" borderId="3" xfId="0" applyNumberFormat="1" applyFont="1" applyFill="1" applyBorder="1" applyAlignment="1">
      <alignment vertical="center" wrapText="1"/>
    </xf>
    <xf numFmtId="179" fontId="67" fillId="29" borderId="3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wrapText="1"/>
    </xf>
    <xf numFmtId="179" fontId="85" fillId="29" borderId="3" xfId="0" applyNumberFormat="1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179" fontId="80" fillId="0" borderId="3" xfId="0" applyNumberFormat="1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179" fontId="85" fillId="0" borderId="3" xfId="0" applyNumberFormat="1" applyFont="1" applyBorder="1" applyAlignment="1">
      <alignment horizontal="center" vertical="center" wrapText="1"/>
    </xf>
    <xf numFmtId="0" fontId="80" fillId="0" borderId="3" xfId="243" applyFont="1" applyBorder="1" applyAlignment="1">
      <alignment horizontal="left" vertical="center" wrapText="1"/>
    </xf>
    <xf numFmtId="0" fontId="83" fillId="0" borderId="3" xfId="0" applyFont="1" applyBorder="1" applyAlignment="1" applyProtection="1">
      <alignment horizontal="left" vertical="center" wrapText="1"/>
      <protection locked="0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74" fillId="22" borderId="0" xfId="0" applyFont="1" applyFill="1" applyAlignment="1">
      <alignment horizontal="center" wrapText="1"/>
    </xf>
    <xf numFmtId="0" fontId="83" fillId="29" borderId="3" xfId="0" applyFont="1" applyFill="1" applyBorder="1" applyAlignment="1">
      <alignment horizontal="left" vertical="center" wrapText="1"/>
    </xf>
    <xf numFmtId="170" fontId="80" fillId="29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80" fontId="6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82" fontId="6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/>
    <xf numFmtId="179" fontId="6" fillId="0" borderId="0" xfId="0" applyNumberFormat="1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top" wrapText="1"/>
    </xf>
    <xf numFmtId="179" fontId="6" fillId="0" borderId="0" xfId="0" applyNumberFormat="1" applyFont="1" applyFill="1"/>
    <xf numFmtId="179" fontId="6" fillId="0" borderId="0" xfId="0" applyNumberFormat="1" applyFont="1" applyFill="1" applyAlignment="1">
      <alignment vertical="top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179" fontId="5" fillId="0" borderId="0" xfId="0" applyNumberFormat="1" applyFont="1" applyFill="1" applyAlignment="1">
      <alignment vertical="center"/>
    </xf>
    <xf numFmtId="0" fontId="6" fillId="0" borderId="18" xfId="0" applyFont="1" applyFill="1" applyBorder="1" applyAlignment="1">
      <alignment horizontal="left" vertical="center" wrapText="1"/>
    </xf>
    <xf numFmtId="182" fontId="5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170" fontId="6" fillId="0" borderId="0" xfId="0" applyNumberFormat="1" applyFont="1" applyFill="1" applyAlignment="1">
      <alignment horizontal="left" vertical="center" wrapText="1"/>
    </xf>
    <xf numFmtId="170" fontId="6" fillId="0" borderId="0" xfId="0" quotePrefix="1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79" fontId="6" fillId="0" borderId="3" xfId="0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vertical="center" wrapText="1"/>
    </xf>
    <xf numFmtId="170" fontId="6" fillId="0" borderId="0" xfId="0" applyNumberFormat="1" applyFont="1" applyFill="1" applyAlignment="1">
      <alignment horizontal="right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left" vertical="center"/>
    </xf>
    <xf numFmtId="0" fontId="75" fillId="0" borderId="17" xfId="0" applyFont="1" applyFill="1" applyBorder="1" applyAlignment="1">
      <alignment vertical="center" wrapText="1"/>
    </xf>
    <xf numFmtId="0" fontId="67" fillId="0" borderId="17" xfId="0" applyFont="1" applyFill="1" applyBorder="1" applyAlignment="1">
      <alignment vertical="center" wrapText="1"/>
    </xf>
    <xf numFmtId="0" fontId="8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9" fillId="0" borderId="3" xfId="0" quotePrefix="1" applyFont="1" applyFill="1" applyBorder="1" applyAlignment="1">
      <alignment horizontal="center" vertical="center"/>
    </xf>
    <xf numFmtId="0" fontId="79" fillId="0" borderId="17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170" fontId="6" fillId="0" borderId="0" xfId="0" applyNumberFormat="1" applyFont="1" applyFill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7" xfId="0" applyFont="1" applyFill="1" applyBorder="1" applyAlignment="1">
      <alignment horizontal="left" vertical="center"/>
    </xf>
    <xf numFmtId="180" fontId="8" fillId="0" borderId="0" xfId="0" applyNumberFormat="1" applyFont="1" applyFill="1" applyAlignment="1">
      <alignment vertical="center"/>
    </xf>
    <xf numFmtId="179" fontId="8" fillId="0" borderId="3" xfId="0" applyNumberFormat="1" applyFont="1" applyFill="1" applyBorder="1" applyAlignment="1">
      <alignment vertical="center"/>
    </xf>
    <xf numFmtId="181" fontId="8" fillId="0" borderId="0" xfId="0" applyNumberFormat="1" applyFont="1" applyFill="1" applyAlignment="1">
      <alignment vertical="center"/>
    </xf>
    <xf numFmtId="179" fontId="91" fillId="0" borderId="3" xfId="0" applyNumberFormat="1" applyFont="1" applyFill="1" applyBorder="1" applyAlignment="1">
      <alignment horizontal="center"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9" fontId="93" fillId="0" borderId="3" xfId="0" applyNumberFormat="1" applyFont="1" applyFill="1" applyBorder="1" applyAlignment="1">
      <alignment horizontal="center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179" fontId="79" fillId="0" borderId="3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>
      <alignment horizontal="right"/>
    </xf>
    <xf numFmtId="0" fontId="80" fillId="0" borderId="0" xfId="0" applyFont="1" applyAlignment="1">
      <alignment horizontal="center" vertical="top"/>
    </xf>
    <xf numFmtId="0" fontId="80" fillId="0" borderId="0" xfId="0" applyFont="1" applyAlignment="1">
      <alignment vertical="top"/>
    </xf>
    <xf numFmtId="0" fontId="80" fillId="0" borderId="0" xfId="0" applyFont="1" applyAlignment="1">
      <alignment horizontal="left" vertical="top"/>
    </xf>
    <xf numFmtId="0" fontId="5" fillId="22" borderId="3" xfId="0" applyFont="1" applyFill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22" borderId="3" xfId="0" quotePrefix="1" applyFont="1" applyFill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 wrapText="1"/>
    </xf>
    <xf numFmtId="179" fontId="8" fillId="22" borderId="3" xfId="0" applyNumberFormat="1" applyFont="1" applyFill="1" applyBorder="1" applyAlignment="1">
      <alignment horizontal="center" vertical="center" wrapText="1"/>
    </xf>
    <xf numFmtId="179" fontId="92" fillId="22" borderId="3" xfId="0" applyNumberFormat="1" applyFont="1" applyFill="1" applyBorder="1" applyAlignment="1">
      <alignment horizontal="center" vertical="center" wrapText="1"/>
    </xf>
    <xf numFmtId="179" fontId="91" fillId="22" borderId="3" xfId="0" applyNumberFormat="1" applyFont="1" applyFill="1" applyBorder="1" applyAlignment="1">
      <alignment horizontal="center" vertical="center" wrapText="1"/>
    </xf>
    <xf numFmtId="0" fontId="83" fillId="0" borderId="0" xfId="0" applyFont="1" applyBorder="1" applyAlignment="1"/>
    <xf numFmtId="0" fontId="80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center" vertical="center" wrapText="1"/>
    </xf>
    <xf numFmtId="179" fontId="9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left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Alignment="1">
      <alignment vertical="center" wrapText="1"/>
    </xf>
    <xf numFmtId="0" fontId="78" fillId="0" borderId="0" xfId="0" applyFont="1" applyFill="1" applyAlignment="1">
      <alignment vertical="center"/>
    </xf>
    <xf numFmtId="0" fontId="78" fillId="0" borderId="3" xfId="0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Alignment="1">
      <alignment horizontal="center" vertical="center"/>
    </xf>
    <xf numFmtId="0" fontId="79" fillId="0" borderId="0" xfId="0" applyFont="1" applyFill="1" applyBorder="1" applyAlignment="1"/>
    <xf numFmtId="0" fontId="78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67" fillId="0" borderId="0" xfId="0" applyFont="1" applyFill="1" applyAlignment="1">
      <alignment horizontal="center" vertical="center"/>
    </xf>
    <xf numFmtId="0" fontId="67" fillId="0" borderId="0" xfId="0" applyFont="1" applyFill="1" applyAlignment="1">
      <alignment horizontal="right" vertical="center"/>
    </xf>
    <xf numFmtId="0" fontId="67" fillId="0" borderId="0" xfId="0" applyFont="1" applyFill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67" fillId="0" borderId="14" xfId="0" applyFont="1" applyFill="1" applyBorder="1" applyAlignment="1">
      <alignment vertical="center"/>
    </xf>
    <xf numFmtId="0" fontId="67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 shrinkToFit="1"/>
    </xf>
    <xf numFmtId="0" fontId="6" fillId="0" borderId="2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179" fontId="70" fillId="0" borderId="3" xfId="0" applyNumberFormat="1" applyFont="1" applyFill="1" applyBorder="1" applyAlignment="1">
      <alignment horizontal="center" vertical="center" wrapText="1"/>
    </xf>
    <xf numFmtId="179" fontId="86" fillId="0" borderId="3" xfId="0" applyNumberFormat="1" applyFont="1" applyFill="1" applyBorder="1" applyAlignment="1">
      <alignment horizontal="center" vertical="center" wrapText="1"/>
    </xf>
    <xf numFmtId="179" fontId="67" fillId="0" borderId="0" xfId="0" applyNumberFormat="1" applyFont="1" applyFill="1" applyAlignment="1">
      <alignment vertical="center"/>
    </xf>
    <xf numFmtId="179" fontId="67" fillId="0" borderId="3" xfId="0" applyNumberFormat="1" applyFont="1" applyFill="1" applyBorder="1" applyAlignment="1">
      <alignment horizontal="center" vertical="center" wrapText="1"/>
    </xf>
    <xf numFmtId="170" fontId="67" fillId="0" borderId="3" xfId="234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vertical="center"/>
    </xf>
    <xf numFmtId="179" fontId="70" fillId="0" borderId="3" xfId="0" applyNumberFormat="1" applyFont="1" applyFill="1" applyBorder="1" applyAlignment="1">
      <alignment horizontal="center" vertical="center"/>
    </xf>
    <xf numFmtId="179" fontId="67" fillId="0" borderId="3" xfId="0" applyNumberFormat="1" applyFont="1" applyFill="1" applyBorder="1" applyAlignment="1">
      <alignment horizontal="center" vertical="center"/>
    </xf>
    <xf numFmtId="2" fontId="67" fillId="0" borderId="3" xfId="0" applyNumberFormat="1" applyFont="1" applyFill="1" applyBorder="1" applyAlignment="1">
      <alignment horizontal="center" vertical="center" wrapText="1"/>
    </xf>
    <xf numFmtId="169" fontId="67" fillId="0" borderId="0" xfId="0" applyNumberFormat="1" applyFont="1" applyFill="1" applyAlignment="1">
      <alignment horizontal="center" vertical="center" wrapText="1"/>
    </xf>
    <xf numFmtId="179" fontId="70" fillId="0" borderId="13" xfId="0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67" fillId="0" borderId="0" xfId="0" applyFont="1" applyFill="1" applyAlignment="1">
      <alignment horizontal="center"/>
    </xf>
    <xf numFmtId="0" fontId="70" fillId="0" borderId="0" xfId="0" applyFont="1" applyFill="1"/>
    <xf numFmtId="0" fontId="69" fillId="0" borderId="0" xfId="0" applyFont="1" applyFill="1" applyAlignment="1">
      <alignment horizontal="center" vertical="center"/>
    </xf>
    <xf numFmtId="0" fontId="67" fillId="0" borderId="0" xfId="0" applyFont="1" applyFill="1" applyAlignment="1">
      <alignment vertical="center" wrapText="1" shrinkToFit="1"/>
    </xf>
    <xf numFmtId="0" fontId="66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83" fontId="67" fillId="0" borderId="3" xfId="0" applyNumberFormat="1" applyFont="1" applyFill="1" applyBorder="1" applyAlignment="1">
      <alignment horizontal="center" vertical="center"/>
    </xf>
    <xf numFmtId="183" fontId="70" fillId="0" borderId="3" xfId="0" applyNumberFormat="1" applyFont="1" applyFill="1" applyBorder="1" applyAlignment="1">
      <alignment horizontal="center" vertical="center" wrapText="1"/>
    </xf>
    <xf numFmtId="169" fontId="67" fillId="0" borderId="3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7" fillId="0" borderId="15" xfId="234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vertical="center" wrapText="1"/>
    </xf>
    <xf numFmtId="0" fontId="67" fillId="0" borderId="3" xfId="234" applyFont="1" applyFill="1" applyBorder="1" applyAlignment="1">
      <alignment horizontal="left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82" fontId="78" fillId="0" borderId="3" xfId="0" applyNumberFormat="1" applyFont="1" applyBorder="1" applyAlignment="1">
      <alignment horizontal="left" vertical="center"/>
    </xf>
    <xf numFmtId="183" fontId="6" fillId="0" borderId="3" xfId="0" applyNumberFormat="1" applyFont="1" applyFill="1" applyBorder="1" applyAlignment="1">
      <alignment horizontal="center" vertical="center"/>
    </xf>
    <xf numFmtId="179" fontId="6" fillId="0" borderId="3" xfId="234" applyNumberFormat="1" applyFont="1" applyFill="1" applyBorder="1" applyAlignment="1">
      <alignment vertical="center" wrapText="1"/>
    </xf>
    <xf numFmtId="169" fontId="6" fillId="0" borderId="3" xfId="0" applyNumberFormat="1" applyFont="1" applyFill="1" applyBorder="1" applyAlignment="1">
      <alignment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67" fillId="0" borderId="3" xfId="234" applyFont="1" applyFill="1" applyBorder="1" applyAlignment="1">
      <alignment vertical="center" wrapText="1"/>
    </xf>
    <xf numFmtId="0" fontId="67" fillId="0" borderId="15" xfId="234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0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6" fillId="2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vertical="center"/>
    </xf>
    <xf numFmtId="179" fontId="8" fillId="0" borderId="3" xfId="0" applyNumberFormat="1" applyFont="1" applyBorder="1" applyAlignment="1">
      <alignment horizontal="center" vertical="center" wrapText="1"/>
    </xf>
    <xf numFmtId="181" fontId="6" fillId="0" borderId="0" xfId="0" applyNumberFormat="1" applyFont="1" applyAlignment="1">
      <alignment vertical="center"/>
    </xf>
    <xf numFmtId="0" fontId="9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 applyProtection="1">
      <alignment horizontal="left" vertical="center" wrapText="1"/>
      <protection locked="0"/>
    </xf>
    <xf numFmtId="0" fontId="83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left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179" fontId="85" fillId="29" borderId="3" xfId="0" applyNumberFormat="1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7" fillId="0" borderId="0" xfId="0" applyFont="1" applyAlignment="1">
      <alignment vertical="center"/>
    </xf>
    <xf numFmtId="0" fontId="76" fillId="22" borderId="15" xfId="0" applyFont="1" applyFill="1" applyBorder="1" applyAlignment="1">
      <alignment horizontal="left" vertical="center" wrapText="1"/>
    </xf>
    <xf numFmtId="0" fontId="6" fillId="22" borderId="1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179" fontId="91" fillId="0" borderId="3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179" fontId="94" fillId="0" borderId="3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5" fillId="0" borderId="13" xfId="0" quotePrefix="1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83" fillId="29" borderId="3" xfId="0" applyFont="1" applyFill="1" applyBorder="1" applyAlignment="1" applyProtection="1">
      <alignment horizontal="center" vertical="center" wrapText="1"/>
      <protection locked="0"/>
    </xf>
    <xf numFmtId="0" fontId="80" fillId="29" borderId="3" xfId="0" applyFont="1" applyFill="1" applyBorder="1" applyAlignment="1" applyProtection="1">
      <alignment horizontal="left" vertical="center" wrapText="1"/>
      <protection locked="0"/>
    </xf>
    <xf numFmtId="0" fontId="82" fillId="29" borderId="3" xfId="0" applyFont="1" applyFill="1" applyBorder="1" applyAlignment="1" applyProtection="1">
      <alignment horizontal="left" vertical="center" wrapText="1"/>
      <protection locked="0"/>
    </xf>
    <xf numFmtId="0" fontId="82" fillId="29" borderId="3" xfId="0" applyFont="1" applyFill="1" applyBorder="1" applyAlignment="1">
      <alignment horizontal="center" vertical="center" wrapText="1"/>
    </xf>
    <xf numFmtId="179" fontId="82" fillId="29" borderId="3" xfId="0" applyNumberFormat="1" applyFont="1" applyFill="1" applyBorder="1" applyAlignment="1">
      <alignment horizontal="center" vertical="center" wrapText="1"/>
    </xf>
    <xf numFmtId="169" fontId="6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/>
    </xf>
    <xf numFmtId="179" fontId="91" fillId="22" borderId="3" xfId="0" applyNumberFormat="1" applyFont="1" applyFill="1" applyBorder="1" applyAlignment="1">
      <alignment horizontal="center" vertical="center" wrapText="1"/>
    </xf>
    <xf numFmtId="0" fontId="78" fillId="0" borderId="1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9" fillId="0" borderId="17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81" fillId="29" borderId="3" xfId="0" applyFont="1" applyFill="1" applyBorder="1" applyAlignment="1">
      <alignment horizontal="center" vertical="center"/>
    </xf>
    <xf numFmtId="0" fontId="81" fillId="29" borderId="3" xfId="0" applyFont="1" applyFill="1" applyBorder="1" applyAlignment="1" applyProtection="1">
      <alignment horizontal="center"/>
      <protection locked="0"/>
    </xf>
    <xf numFmtId="0" fontId="80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 applyProtection="1">
      <alignment horizontal="center" vertical="center" wrapText="1"/>
      <protection locked="0"/>
    </xf>
    <xf numFmtId="170" fontId="80" fillId="0" borderId="14" xfId="0" applyNumberFormat="1" applyFont="1" applyBorder="1" applyAlignment="1">
      <alignment horizontal="center" vertical="center" wrapText="1"/>
    </xf>
    <xf numFmtId="170" fontId="80" fillId="0" borderId="14" xfId="0" quotePrefix="1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center" vertical="top"/>
    </xf>
    <xf numFmtId="0" fontId="83" fillId="0" borderId="14" xfId="0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74" fillId="0" borderId="13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170" fontId="6" fillId="0" borderId="16" xfId="0" applyNumberFormat="1" applyFont="1" applyFill="1" applyBorder="1" applyAlignment="1">
      <alignment horizontal="left" vertical="center" wrapText="1"/>
    </xf>
    <xf numFmtId="0" fontId="78" fillId="0" borderId="15" xfId="0" applyFont="1" applyFill="1" applyBorder="1" applyAlignment="1">
      <alignment horizontal="left" vertical="center"/>
    </xf>
    <xf numFmtId="0" fontId="78" fillId="0" borderId="1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70" fillId="0" borderId="15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/>
    </xf>
    <xf numFmtId="0" fontId="79" fillId="0" borderId="15" xfId="0" applyFont="1" applyFill="1" applyBorder="1" applyAlignment="1">
      <alignment horizontal="left" vertical="center" wrapText="1"/>
    </xf>
    <xf numFmtId="0" fontId="79" fillId="0" borderId="17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78" fillId="0" borderId="15" xfId="0" applyFont="1" applyFill="1" applyBorder="1" applyAlignment="1">
      <alignment horizontal="left" vertical="center" wrapText="1"/>
    </xf>
    <xf numFmtId="0" fontId="78" fillId="0" borderId="17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/>
    </xf>
    <xf numFmtId="0" fontId="71" fillId="0" borderId="0" xfId="0" applyFont="1" applyFill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0" fillId="0" borderId="15" xfId="0" applyFont="1" applyFill="1" applyBorder="1" applyAlignment="1">
      <alignment horizontal="left" vertical="center"/>
    </xf>
    <xf numFmtId="0" fontId="70" fillId="0" borderId="17" xfId="0" applyFont="1" applyFill="1" applyBorder="1" applyAlignment="1">
      <alignment horizontal="left" vertical="center"/>
    </xf>
    <xf numFmtId="0" fontId="79" fillId="0" borderId="15" xfId="0" applyFont="1" applyFill="1" applyBorder="1" applyAlignment="1">
      <alignment horizontal="left" vertical="center"/>
    </xf>
    <xf numFmtId="0" fontId="79" fillId="0" borderId="1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top"/>
    </xf>
    <xf numFmtId="0" fontId="74" fillId="0" borderId="0" xfId="0" applyFont="1" applyFill="1" applyAlignment="1">
      <alignment horizontal="center" wrapText="1"/>
    </xf>
    <xf numFmtId="0" fontId="74" fillId="0" borderId="0" xfId="0" applyFont="1" applyAlignment="1">
      <alignment horizontal="center" wrapText="1"/>
    </xf>
    <xf numFmtId="170" fontId="6" fillId="0" borderId="14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29" borderId="19" xfId="0" applyFont="1" applyFill="1" applyBorder="1" applyAlignment="1">
      <alignment horizontal="center" vertical="center" wrapText="1"/>
    </xf>
    <xf numFmtId="0" fontId="6" fillId="29" borderId="18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78" fillId="29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170" fontId="6" fillId="22" borderId="14" xfId="0" applyNumberFormat="1" applyFont="1" applyFill="1" applyBorder="1" applyAlignment="1">
      <alignment horizontal="left" vertical="center" wrapText="1"/>
    </xf>
    <xf numFmtId="0" fontId="6" fillId="22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 shrinkToFit="1"/>
    </xf>
    <xf numFmtId="0" fontId="5" fillId="22" borderId="14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 vertical="center"/>
    </xf>
    <xf numFmtId="0" fontId="67" fillId="0" borderId="15" xfId="234" applyFont="1" applyFill="1" applyBorder="1" applyAlignment="1">
      <alignment horizontal="left" vertical="center" wrapText="1"/>
    </xf>
    <xf numFmtId="0" fontId="67" fillId="0" borderId="16" xfId="234" applyFont="1" applyFill="1" applyBorder="1" applyAlignment="1">
      <alignment horizontal="left" vertical="center" wrapText="1"/>
    </xf>
    <xf numFmtId="0" fontId="67" fillId="0" borderId="17" xfId="234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234" applyFont="1" applyFill="1" applyBorder="1" applyAlignment="1">
      <alignment horizontal="left" vertical="center" wrapText="1"/>
    </xf>
    <xf numFmtId="0" fontId="71" fillId="0" borderId="0" xfId="0" applyFont="1" applyFill="1" applyAlignment="1">
      <alignment horizontal="center" vertical="center"/>
    </xf>
    <xf numFmtId="0" fontId="67" fillId="0" borderId="21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23" xfId="0" applyFont="1" applyFill="1" applyBorder="1" applyAlignment="1">
      <alignment horizontal="center" vertical="center" wrapText="1"/>
    </xf>
    <xf numFmtId="0" fontId="67" fillId="0" borderId="25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67" fillId="0" borderId="26" xfId="0" applyFont="1" applyFill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" fillId="0" borderId="15" xfId="234" applyFont="1" applyFill="1" applyBorder="1" applyAlignment="1">
      <alignment horizontal="left" vertical="center" wrapText="1"/>
    </xf>
    <xf numFmtId="0" fontId="6" fillId="0" borderId="16" xfId="234" applyFont="1" applyFill="1" applyBorder="1" applyAlignment="1">
      <alignment horizontal="left" vertical="center" wrapText="1"/>
    </xf>
    <xf numFmtId="0" fontId="6" fillId="0" borderId="17" xfId="234" applyFont="1" applyFill="1" applyBorder="1" applyAlignment="1">
      <alignment horizontal="left" vertical="center" wrapText="1"/>
    </xf>
    <xf numFmtId="0" fontId="6" fillId="0" borderId="15" xfId="234" applyFont="1" applyFill="1" applyBorder="1" applyAlignment="1">
      <alignment vertical="center" wrapText="1"/>
    </xf>
    <xf numFmtId="0" fontId="6" fillId="0" borderId="16" xfId="234" applyFont="1" applyFill="1" applyBorder="1" applyAlignment="1">
      <alignment vertical="center" wrapText="1"/>
    </xf>
    <xf numFmtId="0" fontId="6" fillId="0" borderId="17" xfId="234" applyFont="1" applyFill="1" applyBorder="1" applyAlignment="1">
      <alignment vertical="center" wrapText="1"/>
    </xf>
    <xf numFmtId="0" fontId="66" fillId="0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72" fillId="0" borderId="0" xfId="0" applyFont="1" applyFill="1" applyAlignment="1">
      <alignment horizontal="center" wrapText="1"/>
    </xf>
    <xf numFmtId="0" fontId="73" fillId="0" borderId="0" xfId="0" applyFont="1" applyFill="1" applyAlignment="1">
      <alignment horizontal="center"/>
    </xf>
    <xf numFmtId="0" fontId="72" fillId="0" borderId="14" xfId="0" applyFont="1" applyFill="1" applyBorder="1" applyAlignment="1">
      <alignment horizontal="center"/>
    </xf>
    <xf numFmtId="0" fontId="70" fillId="0" borderId="14" xfId="0" applyFont="1" applyFill="1" applyBorder="1" applyAlignment="1">
      <alignment horizontal="center"/>
    </xf>
    <xf numFmtId="3" fontId="70" fillId="0" borderId="15" xfId="0" applyNumberFormat="1" applyFont="1" applyFill="1" applyBorder="1" applyAlignment="1">
      <alignment horizontal="left" vertical="center" wrapText="1"/>
    </xf>
    <xf numFmtId="3" fontId="70" fillId="0" borderId="16" xfId="0" applyNumberFormat="1" applyFont="1" applyFill="1" applyBorder="1" applyAlignment="1">
      <alignment horizontal="left" vertical="center" wrapText="1"/>
    </xf>
    <xf numFmtId="3" fontId="70" fillId="0" borderId="17" xfId="0" applyNumberFormat="1" applyFont="1" applyFill="1" applyBorder="1" applyAlignment="1">
      <alignment horizontal="left" vertical="center" wrapText="1"/>
    </xf>
    <xf numFmtId="0" fontId="67" fillId="0" borderId="13" xfId="0" applyFont="1" applyFill="1" applyBorder="1" applyAlignment="1">
      <alignment horizontal="center" vertical="center"/>
    </xf>
    <xf numFmtId="179" fontId="67" fillId="30" borderId="3" xfId="0" applyNumberFormat="1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97" fillId="0" borderId="3" xfId="0" applyFont="1" applyBorder="1"/>
    <xf numFmtId="2" fontId="97" fillId="0" borderId="3" xfId="0" applyNumberFormat="1" applyFont="1" applyBorder="1"/>
    <xf numFmtId="0" fontId="98" fillId="0" borderId="3" xfId="0" applyFont="1" applyFill="1" applyBorder="1" applyAlignment="1">
      <alignment horizontal="right"/>
    </xf>
    <xf numFmtId="0" fontId="98" fillId="0" borderId="3" xfId="0" applyFont="1" applyBorder="1"/>
    <xf numFmtId="2" fontId="98" fillId="0" borderId="3" xfId="0" applyNumberFormat="1" applyFont="1" applyBorder="1"/>
  </cellXfs>
  <cellStyles count="365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 3 2" xfId="351" xr:uid="{3B758D2C-79F4-4858-955C-E9F6F661307E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0 2" xfId="352" xr:uid="{8286AEBF-15CE-4ADB-A320-2D06C4F2E9AB}"/>
    <cellStyle name="Обычный 3 11" xfId="257" xr:uid="{00000000-0005-0000-0000-000001010000}"/>
    <cellStyle name="Обычный 3 11 2" xfId="353" xr:uid="{EC5BA7CD-35BC-4AE8-8B8C-05DD4C0DB709}"/>
    <cellStyle name="Обычный 3 12" xfId="258" xr:uid="{00000000-0005-0000-0000-000002010000}"/>
    <cellStyle name="Обычный 3 12 2" xfId="354" xr:uid="{B1A9242D-C422-4965-BF72-63F3A78A78B9}"/>
    <cellStyle name="Обычный 3 13" xfId="259" xr:uid="{00000000-0005-0000-0000-000003010000}"/>
    <cellStyle name="Обычный 3 13 2" xfId="355" xr:uid="{B3AEEC1C-2F84-4765-8469-0E9089F2B488}"/>
    <cellStyle name="Обычный 3 14" xfId="260" xr:uid="{00000000-0005-0000-0000-000004010000}"/>
    <cellStyle name="Обычный 3 2" xfId="261" xr:uid="{00000000-0005-0000-0000-000005010000}"/>
    <cellStyle name="Обычный 3 2 2" xfId="356" xr:uid="{CDDD98CA-9878-4C3A-B605-39EA5ACE2FA4}"/>
    <cellStyle name="Обычный 3 3" xfId="262" xr:uid="{00000000-0005-0000-0000-000006010000}"/>
    <cellStyle name="Обычный 3 3 2" xfId="357" xr:uid="{B188983C-D364-43A7-BCA1-D432892E783F}"/>
    <cellStyle name="Обычный 3 4" xfId="263" xr:uid="{00000000-0005-0000-0000-000007010000}"/>
    <cellStyle name="Обычный 3 4 2" xfId="358" xr:uid="{0E1D1444-431A-41CB-A967-A3383A360C63}"/>
    <cellStyle name="Обычный 3 5" xfId="264" xr:uid="{00000000-0005-0000-0000-000008010000}"/>
    <cellStyle name="Обычный 3 5 2" xfId="359" xr:uid="{31D37E54-C552-4347-A5D1-B5A02A83E67F}"/>
    <cellStyle name="Обычный 3 6" xfId="265" xr:uid="{00000000-0005-0000-0000-000009010000}"/>
    <cellStyle name="Обычный 3 6 2" xfId="360" xr:uid="{C38CDD9A-31B2-4B7A-B547-B11093E2C615}"/>
    <cellStyle name="Обычный 3 7" xfId="266" xr:uid="{00000000-0005-0000-0000-00000A010000}"/>
    <cellStyle name="Обычный 3 7 2" xfId="361" xr:uid="{CA0E4E35-9E7E-4016-82B7-0B5ED2D18BB5}"/>
    <cellStyle name="Обычный 3 8" xfId="267" xr:uid="{00000000-0005-0000-0000-00000B010000}"/>
    <cellStyle name="Обычный 3 8 2" xfId="362" xr:uid="{63740404-5D26-4C35-B69C-5131DEB6B1EE}"/>
    <cellStyle name="Обычный 3 9" xfId="268" xr:uid="{00000000-0005-0000-0000-00000C010000}"/>
    <cellStyle name="Обычный 3 9 2" xfId="363" xr:uid="{E3C6B459-F094-41AE-B852-D48406E8C6D8}"/>
    <cellStyle name="Обычный 3_Дефицит_7 млрд_0608_бс" xfId="269" xr:uid="{00000000-0005-0000-0000-00000D010000}"/>
    <cellStyle name="Обычный 4" xfId="270" xr:uid="{00000000-0005-0000-0000-00000E010000}"/>
    <cellStyle name="Обычный 4 2" xfId="364" xr:uid="{371C16EE-B7F8-4CBC-9CE9-CC356BE8EBCB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heetMetadata" Target="metadata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K306"/>
  <sheetViews>
    <sheetView view="pageBreakPreview" topLeftCell="A139" zoomScale="60" zoomScaleNormal="100" workbookViewId="0">
      <selection activeCell="D145" sqref="D145"/>
    </sheetView>
  </sheetViews>
  <sheetFormatPr defaultRowHeight="20.25"/>
  <cols>
    <col min="1" max="1" width="70.42578125" style="25" customWidth="1"/>
    <col min="2" max="2" width="17.28515625" style="26" customWidth="1"/>
    <col min="3" max="3" width="16.140625" style="26" customWidth="1"/>
    <col min="4" max="4" width="17.42578125" style="26" customWidth="1"/>
    <col min="5" max="5" width="18.28515625" style="25" customWidth="1"/>
    <col min="6" max="6" width="16.28515625" style="25" customWidth="1"/>
    <col min="7" max="8" width="17" style="25" customWidth="1"/>
    <col min="9" max="9" width="20.42578125" style="25" customWidth="1"/>
    <col min="10" max="10" width="15" style="25" customWidth="1"/>
    <col min="11" max="11" width="13.85546875" style="25" customWidth="1"/>
    <col min="12" max="12" width="15.85546875" style="25" customWidth="1"/>
    <col min="13" max="13" width="10.5703125" style="25" customWidth="1"/>
    <col min="14" max="16384" width="9.140625" style="25"/>
  </cols>
  <sheetData>
    <row r="1" spans="1:8" ht="110.25" customHeight="1">
      <c r="A1" s="314" t="s">
        <v>378</v>
      </c>
      <c r="B1" s="315"/>
      <c r="C1" s="315"/>
      <c r="D1" s="315"/>
      <c r="E1" s="315"/>
      <c r="F1" s="315"/>
      <c r="G1" s="315"/>
      <c r="H1" s="315"/>
    </row>
    <row r="2" spans="1:8" ht="31.5" customHeight="1">
      <c r="A2" s="315" t="s">
        <v>16</v>
      </c>
      <c r="B2" s="315"/>
      <c r="C2" s="315"/>
      <c r="D2" s="315"/>
      <c r="E2" s="315"/>
      <c r="F2" s="315"/>
      <c r="G2" s="315"/>
      <c r="H2" s="315"/>
    </row>
    <row r="3" spans="1:8" ht="16.5" customHeight="1">
      <c r="B3" s="27"/>
      <c r="D3" s="27"/>
      <c r="E3" s="27"/>
      <c r="F3" s="27"/>
      <c r="G3" s="27"/>
      <c r="H3" s="28" t="s">
        <v>64</v>
      </c>
    </row>
    <row r="4" spans="1:8" ht="40.5" customHeight="1">
      <c r="A4" s="318" t="s">
        <v>22</v>
      </c>
      <c r="B4" s="319" t="s">
        <v>4</v>
      </c>
      <c r="C4" s="319" t="s">
        <v>185</v>
      </c>
      <c r="D4" s="319"/>
      <c r="E4" s="318" t="s">
        <v>380</v>
      </c>
      <c r="F4" s="318"/>
      <c r="G4" s="318"/>
      <c r="H4" s="318"/>
    </row>
    <row r="5" spans="1:8" ht="55.5" customHeight="1">
      <c r="A5" s="318"/>
      <c r="B5" s="319"/>
      <c r="C5" s="177" t="s">
        <v>377</v>
      </c>
      <c r="D5" s="177" t="s">
        <v>379</v>
      </c>
      <c r="E5" s="29" t="s">
        <v>186</v>
      </c>
      <c r="F5" s="29" t="s">
        <v>187</v>
      </c>
      <c r="G5" s="29" t="s">
        <v>188</v>
      </c>
      <c r="H5" s="29" t="s">
        <v>189</v>
      </c>
    </row>
    <row r="6" spans="1:8" ht="24" customHeight="1">
      <c r="A6" s="176">
        <v>1</v>
      </c>
      <c r="B6" s="177">
        <v>2</v>
      </c>
      <c r="C6" s="177">
        <v>3</v>
      </c>
      <c r="D6" s="177">
        <v>4</v>
      </c>
      <c r="E6" s="177">
        <v>5</v>
      </c>
      <c r="F6" s="177">
        <v>6</v>
      </c>
      <c r="G6" s="177">
        <v>7</v>
      </c>
      <c r="H6" s="177">
        <v>8</v>
      </c>
    </row>
    <row r="7" spans="1:8" ht="43.5" customHeight="1">
      <c r="A7" s="320" t="s">
        <v>107</v>
      </c>
      <c r="B7" s="320"/>
      <c r="C7" s="320"/>
      <c r="D7" s="320"/>
      <c r="E7" s="320"/>
      <c r="F7" s="320"/>
      <c r="G7" s="320"/>
      <c r="H7" s="320"/>
    </row>
    <row r="8" spans="1:8" ht="40.5">
      <c r="A8" s="30" t="s">
        <v>190</v>
      </c>
      <c r="B8" s="31">
        <v>1000</v>
      </c>
      <c r="C8" s="60">
        <f>'Розшифровка 1 до Формування'!D8</f>
        <v>54452.6</v>
      </c>
      <c r="D8" s="32">
        <f>F8</f>
        <v>59450.500000000007</v>
      </c>
      <c r="E8" s="60">
        <f>'Розшифровка 1 до Формування'!E8</f>
        <v>77860.300000000017</v>
      </c>
      <c r="F8" s="32">
        <f>'Розшифровка 1 до Формування'!F8</f>
        <v>59450.500000000007</v>
      </c>
      <c r="G8" s="32">
        <f>F8-E8</f>
        <v>-18409.80000000001</v>
      </c>
      <c r="H8" s="32">
        <f>(F8/E8)*100</f>
        <v>76.355344122742906</v>
      </c>
    </row>
    <row r="9" spans="1:8" ht="50.25" customHeight="1">
      <c r="A9" s="30" t="s">
        <v>74</v>
      </c>
      <c r="B9" s="31">
        <v>1010</v>
      </c>
      <c r="C9" s="60">
        <f>SUM(C10:C14)</f>
        <v>-51194.2</v>
      </c>
      <c r="D9" s="32">
        <f>SUM(D10:D14)</f>
        <v>-57998.7</v>
      </c>
      <c r="E9" s="60">
        <f>SUM(E10:E14)</f>
        <v>-66281.300000000017</v>
      </c>
      <c r="F9" s="32">
        <f>SUM(F10:F14)</f>
        <v>-57998.7</v>
      </c>
      <c r="G9" s="32">
        <f t="shared" ref="G9:G43" si="0">F9-E9</f>
        <v>8282.6000000000204</v>
      </c>
      <c r="H9" s="32">
        <f t="shared" ref="H9:H43" si="1">(F9/E9)*100</f>
        <v>87.503866097979341</v>
      </c>
    </row>
    <row r="10" spans="1:8" ht="27" customHeight="1">
      <c r="A10" s="33" t="s">
        <v>75</v>
      </c>
      <c r="B10" s="34">
        <v>1011</v>
      </c>
      <c r="C10" s="61">
        <f>-'Розшифровка 2 до формування'!K11</f>
        <v>-10445.5</v>
      </c>
      <c r="D10" s="35">
        <f>F10</f>
        <v>-13431.6</v>
      </c>
      <c r="E10" s="61">
        <f>-'Розшифровка 2 до формування'!L11</f>
        <v>-6758.7000000000007</v>
      </c>
      <c r="F10" s="35">
        <f>-'Розшифровка 2 до формування'!M11</f>
        <v>-13431.6</v>
      </c>
      <c r="G10" s="35">
        <f t="shared" si="0"/>
        <v>-6672.9</v>
      </c>
      <c r="H10" s="35">
        <f t="shared" si="1"/>
        <v>198.73052510098094</v>
      </c>
    </row>
    <row r="11" spans="1:8" ht="27.75" customHeight="1">
      <c r="A11" s="33" t="s">
        <v>1</v>
      </c>
      <c r="B11" s="34">
        <v>1012</v>
      </c>
      <c r="C11" s="61">
        <f>-'Розшифровка 2 до формування'!K12</f>
        <v>-33855.599999999999</v>
      </c>
      <c r="D11" s="35">
        <f>F11</f>
        <v>-36658.300000000003</v>
      </c>
      <c r="E11" s="61">
        <f>-'Розшифровка 2 до формування'!L12</f>
        <v>-48587.4</v>
      </c>
      <c r="F11" s="35">
        <f>-'Розшифровка 2 до формування'!M12</f>
        <v>-36658.300000000003</v>
      </c>
      <c r="G11" s="35">
        <f t="shared" si="0"/>
        <v>11929.099999999999</v>
      </c>
      <c r="H11" s="35">
        <f t="shared" si="1"/>
        <v>75.448161457497221</v>
      </c>
    </row>
    <row r="12" spans="1:8" ht="26.25" customHeight="1">
      <c r="A12" s="33" t="s">
        <v>2</v>
      </c>
      <c r="B12" s="34">
        <v>1013</v>
      </c>
      <c r="C12" s="61">
        <f>-'Розшифровка 2 до формування'!K13</f>
        <v>-6883.4000000000005</v>
      </c>
      <c r="D12" s="35">
        <f>F12</f>
        <v>-7474.6</v>
      </c>
      <c r="E12" s="61">
        <f>-'Розшифровка 2 до формування'!L13</f>
        <v>-10921.6</v>
      </c>
      <c r="F12" s="35">
        <f>-'Розшифровка 2 до формування'!M13</f>
        <v>-7474.6</v>
      </c>
      <c r="G12" s="35">
        <f t="shared" si="0"/>
        <v>3447</v>
      </c>
      <c r="H12" s="35">
        <f t="shared" si="1"/>
        <v>68.43869030178729</v>
      </c>
    </row>
    <row r="13" spans="1:8" ht="26.25" customHeight="1">
      <c r="A13" s="33" t="s">
        <v>3</v>
      </c>
      <c r="B13" s="34">
        <v>1014</v>
      </c>
      <c r="C13" s="61">
        <f>-'Розшифровка 2 до формування'!K14</f>
        <v>0</v>
      </c>
      <c r="D13" s="35" t="str">
        <f>F13</f>
        <v>(    )</v>
      </c>
      <c r="E13" s="61">
        <f>-'Розшифровка 2 до формування'!L14</f>
        <v>0</v>
      </c>
      <c r="F13" s="35" t="s">
        <v>25</v>
      </c>
      <c r="G13" s="58" t="e">
        <f t="shared" si="0"/>
        <v>#VALUE!</v>
      </c>
      <c r="H13" s="58" t="e">
        <f t="shared" si="1"/>
        <v>#VALUE!</v>
      </c>
    </row>
    <row r="14" spans="1:8" ht="21" customHeight="1">
      <c r="A14" s="33" t="s">
        <v>57</v>
      </c>
      <c r="B14" s="34">
        <v>1015</v>
      </c>
      <c r="C14" s="61">
        <f>-'Розшифровка 2 до формування'!K15</f>
        <v>-9.6999999999999993</v>
      </c>
      <c r="D14" s="35">
        <f>F14</f>
        <v>-434.20000000000005</v>
      </c>
      <c r="E14" s="61">
        <f>-'Розшифровка 2 до формування'!L15</f>
        <v>-13.6</v>
      </c>
      <c r="F14" s="35">
        <f>-'Розшифровка 2 до формування'!M15</f>
        <v>-434.20000000000005</v>
      </c>
      <c r="G14" s="35">
        <f t="shared" si="0"/>
        <v>-420.6</v>
      </c>
      <c r="H14" s="35">
        <f t="shared" si="1"/>
        <v>3192.6470588235297</v>
      </c>
    </row>
    <row r="15" spans="1:8" ht="29.25" customHeight="1">
      <c r="A15" s="30" t="s">
        <v>24</v>
      </c>
      <c r="B15" s="34">
        <v>1020</v>
      </c>
      <c r="C15" s="60">
        <f>SUM(C8:C9)</f>
        <v>3258.4000000000015</v>
      </c>
      <c r="D15" s="32">
        <f>SUM(D8:D9)</f>
        <v>1451.8000000000102</v>
      </c>
      <c r="E15" s="60">
        <f>SUM(E8:E9)</f>
        <v>11579</v>
      </c>
      <c r="F15" s="32">
        <f>SUM(F8:F9)</f>
        <v>1451.8000000000102</v>
      </c>
      <c r="G15" s="32">
        <f t="shared" si="0"/>
        <v>-10127.19999999999</v>
      </c>
      <c r="H15" s="32">
        <f t="shared" si="1"/>
        <v>12.53821573538311</v>
      </c>
    </row>
    <row r="16" spans="1:8" ht="26.25" customHeight="1">
      <c r="A16" s="30" t="s">
        <v>97</v>
      </c>
      <c r="B16" s="31">
        <v>1020</v>
      </c>
      <c r="C16" s="60">
        <f>SUM(C17:C21)</f>
        <v>-20394.5</v>
      </c>
      <c r="D16" s="32">
        <f>SUM(D17:D21)</f>
        <v>-17468.3</v>
      </c>
      <c r="E16" s="60">
        <f>SUM(E17:E21)</f>
        <v>-23307</v>
      </c>
      <c r="F16" s="32">
        <f>SUM(F17:F21)</f>
        <v>-17468.3</v>
      </c>
      <c r="G16" s="32">
        <f t="shared" si="0"/>
        <v>5838.7000000000007</v>
      </c>
      <c r="H16" s="32">
        <f t="shared" si="1"/>
        <v>74.948727850002143</v>
      </c>
    </row>
    <row r="17" spans="1:8" ht="23.25" customHeight="1">
      <c r="A17" s="33" t="s">
        <v>75</v>
      </c>
      <c r="B17" s="34">
        <v>1021</v>
      </c>
      <c r="C17" s="61">
        <f>-'Розшифровка 2 до формування'!K17</f>
        <v>-629.80000000000007</v>
      </c>
      <c r="D17" s="55">
        <f>F17</f>
        <v>-793.2</v>
      </c>
      <c r="E17" s="61">
        <f>-'Розшифровка 2 до формування'!L17</f>
        <v>-520.79999999999995</v>
      </c>
      <c r="F17" s="35">
        <f>-'Розшифровка 2 до формування'!M17</f>
        <v>-793.2</v>
      </c>
      <c r="G17" s="35">
        <f t="shared" si="0"/>
        <v>-272.40000000000009</v>
      </c>
      <c r="H17" s="35">
        <f t="shared" si="1"/>
        <v>152.30414746543781</v>
      </c>
    </row>
    <row r="18" spans="1:8" ht="25.5" customHeight="1">
      <c r="A18" s="33" t="s">
        <v>1</v>
      </c>
      <c r="B18" s="34">
        <v>1022</v>
      </c>
      <c r="C18" s="61">
        <f>-'Розшифровка 2 до формування'!K18</f>
        <v>-6204.6</v>
      </c>
      <c r="D18" s="55">
        <f t="shared" ref="D18:D21" si="2">F18</f>
        <v>-5465.9</v>
      </c>
      <c r="E18" s="61">
        <f>-'Розшифровка 2 до формування'!L18</f>
        <v>-10684</v>
      </c>
      <c r="F18" s="35">
        <f>-'Розшифровка 2 до формування'!M18</f>
        <v>-5465.9</v>
      </c>
      <c r="G18" s="35">
        <f t="shared" si="0"/>
        <v>5218.1000000000004</v>
      </c>
      <c r="H18" s="35">
        <f t="shared" si="1"/>
        <v>51.159678023212273</v>
      </c>
    </row>
    <row r="19" spans="1:8" ht="30" customHeight="1">
      <c r="A19" s="33" t="s">
        <v>2</v>
      </c>
      <c r="B19" s="34">
        <v>1023</v>
      </c>
      <c r="C19" s="61">
        <f>-'Розшифровка 2 до формування'!K19</f>
        <v>-2545.9</v>
      </c>
      <c r="D19" s="55">
        <f t="shared" si="2"/>
        <v>-1141.3</v>
      </c>
      <c r="E19" s="61">
        <f>-'Розшифровка 2 до формування'!L19</f>
        <v>-1454</v>
      </c>
      <c r="F19" s="35">
        <f>-'Розшифровка 2 до формування'!M19</f>
        <v>-1141.3</v>
      </c>
      <c r="G19" s="35">
        <f t="shared" si="0"/>
        <v>312.70000000000005</v>
      </c>
      <c r="H19" s="35">
        <f t="shared" si="1"/>
        <v>78.493810178817057</v>
      </c>
    </row>
    <row r="20" spans="1:8" ht="24.75" customHeight="1">
      <c r="A20" s="33" t="s">
        <v>3</v>
      </c>
      <c r="B20" s="34">
        <v>1024</v>
      </c>
      <c r="C20" s="61">
        <f>-'Розшифровка 2 до формування'!K20</f>
        <v>-2786.9</v>
      </c>
      <c r="D20" s="55">
        <f t="shared" si="2"/>
        <v>-2521.6</v>
      </c>
      <c r="E20" s="61">
        <f>-'Розшифровка 2 до формування'!L20</f>
        <v>-2136.5</v>
      </c>
      <c r="F20" s="35">
        <f>-'Розшифровка 2 до формування'!M20</f>
        <v>-2521.6</v>
      </c>
      <c r="G20" s="35">
        <f t="shared" si="0"/>
        <v>-385.09999999999991</v>
      </c>
      <c r="H20" s="35">
        <f t="shared" si="1"/>
        <v>118.02480692721741</v>
      </c>
    </row>
    <row r="21" spans="1:8" ht="24.75" customHeight="1">
      <c r="A21" s="33" t="s">
        <v>76</v>
      </c>
      <c r="B21" s="34">
        <v>1025</v>
      </c>
      <c r="C21" s="61">
        <f>-'Розшифровка 2 до формування'!K21</f>
        <v>-8227.2999999999993</v>
      </c>
      <c r="D21" s="55">
        <f t="shared" si="2"/>
        <v>-7546.3</v>
      </c>
      <c r="E21" s="61">
        <f>-'Розшифровка 2 до формування'!L21</f>
        <v>-8511.6999999999989</v>
      </c>
      <c r="F21" s="35">
        <f>-'Розшифровка 2 до формування'!M21</f>
        <v>-7546.3</v>
      </c>
      <c r="G21" s="35">
        <f t="shared" si="0"/>
        <v>965.39999999999873</v>
      </c>
      <c r="H21" s="35">
        <f t="shared" si="1"/>
        <v>88.657964918876388</v>
      </c>
    </row>
    <row r="22" spans="1:8" ht="26.25" customHeight="1">
      <c r="A22" s="30" t="s">
        <v>42</v>
      </c>
      <c r="B22" s="31">
        <v>1040</v>
      </c>
      <c r="C22" s="60">
        <f>SUM(C23:C24)</f>
        <v>14803.300000000001</v>
      </c>
      <c r="D22" s="32">
        <f>SUM(D23:D24)</f>
        <v>14249.5</v>
      </c>
      <c r="E22" s="60">
        <f>SUM(E23:E24)</f>
        <v>10314.1</v>
      </c>
      <c r="F22" s="32">
        <f>SUM(F23:F24)</f>
        <v>14249.5</v>
      </c>
      <c r="G22" s="32">
        <f t="shared" si="0"/>
        <v>3935.3999999999996</v>
      </c>
      <c r="H22" s="32">
        <f t="shared" si="1"/>
        <v>138.15553465644118</v>
      </c>
    </row>
    <row r="23" spans="1:8" ht="24.75" customHeight="1">
      <c r="A23" s="33" t="s">
        <v>43</v>
      </c>
      <c r="B23" s="34">
        <v>1041</v>
      </c>
      <c r="C23" s="61"/>
      <c r="D23" s="35"/>
      <c r="E23" s="61"/>
      <c r="F23" s="35"/>
      <c r="G23" s="35">
        <f t="shared" si="0"/>
        <v>0</v>
      </c>
      <c r="H23" s="58" t="e">
        <f t="shared" si="1"/>
        <v>#DIV/0!</v>
      </c>
    </row>
    <row r="24" spans="1:8" ht="24.75" customHeight="1">
      <c r="A24" s="33" t="s">
        <v>44</v>
      </c>
      <c r="B24" s="34">
        <v>1042</v>
      </c>
      <c r="C24" s="61">
        <f>'Розшифровка 1 до Формування'!D11</f>
        <v>14803.300000000001</v>
      </c>
      <c r="D24" s="35">
        <f>F24</f>
        <v>14249.5</v>
      </c>
      <c r="E24" s="61">
        <f>'Розшифровка 1 до Формування'!E11</f>
        <v>10314.1</v>
      </c>
      <c r="F24" s="35">
        <f>'Розшифровка 1 до Формування'!F11</f>
        <v>14249.5</v>
      </c>
      <c r="G24" s="35">
        <f t="shared" si="0"/>
        <v>3935.3999999999996</v>
      </c>
      <c r="H24" s="35">
        <f t="shared" si="1"/>
        <v>138.15553465644118</v>
      </c>
    </row>
    <row r="25" spans="1:8" ht="24.75" customHeight="1">
      <c r="A25" s="30" t="s">
        <v>11</v>
      </c>
      <c r="B25" s="31">
        <v>1030</v>
      </c>
      <c r="C25" s="60">
        <f>SUM(C26:C30)</f>
        <v>-454.1</v>
      </c>
      <c r="D25" s="32">
        <f>SUM(D26:D30)</f>
        <v>-754.6</v>
      </c>
      <c r="E25" s="60">
        <f>SUM(E26:E30)</f>
        <v>-722.6</v>
      </c>
      <c r="F25" s="32">
        <f>SUM(F26:F30)</f>
        <v>-754.6</v>
      </c>
      <c r="G25" s="32">
        <f t="shared" si="0"/>
        <v>-32</v>
      </c>
      <c r="H25" s="32">
        <f t="shared" si="1"/>
        <v>104.42845280929976</v>
      </c>
    </row>
    <row r="26" spans="1:8" ht="24.75" customHeight="1">
      <c r="A26" s="33" t="s">
        <v>75</v>
      </c>
      <c r="B26" s="34">
        <v>1031</v>
      </c>
      <c r="C26" s="61">
        <v>0</v>
      </c>
      <c r="D26" s="55" t="str">
        <f>E26</f>
        <v>(    )</v>
      </c>
      <c r="E26" s="61" t="s">
        <v>25</v>
      </c>
      <c r="F26" s="35" t="s">
        <v>25</v>
      </c>
      <c r="G26" s="58" t="e">
        <f t="shared" si="0"/>
        <v>#VALUE!</v>
      </c>
      <c r="H26" s="58" t="e">
        <f t="shared" si="1"/>
        <v>#VALUE!</v>
      </c>
    </row>
    <row r="27" spans="1:8" ht="24.75" customHeight="1">
      <c r="A27" s="33" t="s">
        <v>1</v>
      </c>
      <c r="B27" s="34">
        <v>1032</v>
      </c>
      <c r="C27" s="61">
        <v>-372.2</v>
      </c>
      <c r="D27" s="55">
        <f>F27</f>
        <v>-626.20000000000005</v>
      </c>
      <c r="E27" s="61">
        <f>-'Розшифровка 2 до формування'!L24</f>
        <v>-595</v>
      </c>
      <c r="F27" s="35">
        <f>-'Розшифровка 2 до формування'!M24</f>
        <v>-626.20000000000005</v>
      </c>
      <c r="G27" s="35">
        <f t="shared" si="0"/>
        <v>-31.200000000000045</v>
      </c>
      <c r="H27" s="35">
        <f t="shared" si="1"/>
        <v>105.24369747899161</v>
      </c>
    </row>
    <row r="28" spans="1:8" ht="24.75" customHeight="1">
      <c r="A28" s="33" t="s">
        <v>2</v>
      </c>
      <c r="B28" s="34">
        <v>1033</v>
      </c>
      <c r="C28" s="61">
        <v>-81.900000000000006</v>
      </c>
      <c r="D28" s="55">
        <f>F28</f>
        <v>-128.4</v>
      </c>
      <c r="E28" s="61">
        <f>-'Розшифровка 2 до формування'!L25</f>
        <v>-127.6</v>
      </c>
      <c r="F28" s="35">
        <f>-'Розшифровка 2 до формування'!M25</f>
        <v>-128.4</v>
      </c>
      <c r="G28" s="35">
        <f t="shared" si="0"/>
        <v>-0.80000000000001137</v>
      </c>
      <c r="H28" s="35">
        <f t="shared" si="1"/>
        <v>100.62695924764891</v>
      </c>
    </row>
    <row r="29" spans="1:8" ht="24.75" customHeight="1">
      <c r="A29" s="33" t="s">
        <v>3</v>
      </c>
      <c r="B29" s="34">
        <v>1034</v>
      </c>
      <c r="C29" s="61" t="s">
        <v>25</v>
      </c>
      <c r="D29" s="55" t="str">
        <f>E29</f>
        <v>(    )</v>
      </c>
      <c r="E29" s="61" t="s">
        <v>25</v>
      </c>
      <c r="F29" s="35" t="s">
        <v>25</v>
      </c>
      <c r="G29" s="58" t="e">
        <f t="shared" si="0"/>
        <v>#VALUE!</v>
      </c>
      <c r="H29" s="58" t="e">
        <f t="shared" si="1"/>
        <v>#VALUE!</v>
      </c>
    </row>
    <row r="30" spans="1:8" ht="24.75" customHeight="1">
      <c r="A30" s="33" t="s">
        <v>77</v>
      </c>
      <c r="B30" s="34">
        <v>1035</v>
      </c>
      <c r="C30" s="61" t="s">
        <v>251</v>
      </c>
      <c r="D30" s="55" t="str">
        <f>E30</f>
        <v>(    )</v>
      </c>
      <c r="E30" s="61" t="s">
        <v>25</v>
      </c>
      <c r="F30" s="35" t="s">
        <v>25</v>
      </c>
      <c r="G30" s="58" t="e">
        <f t="shared" si="0"/>
        <v>#VALUE!</v>
      </c>
      <c r="H30" s="58" t="e">
        <f t="shared" si="1"/>
        <v>#VALUE!</v>
      </c>
    </row>
    <row r="31" spans="1:8" ht="41.25" customHeight="1">
      <c r="A31" s="30" t="s">
        <v>0</v>
      </c>
      <c r="B31" s="34">
        <v>1100</v>
      </c>
      <c r="C31" s="60">
        <f>SUM(C15,C16,C22,C25)</f>
        <v>-2786.8999999999974</v>
      </c>
      <c r="D31" s="60">
        <v>-2521.6</v>
      </c>
      <c r="E31" s="60">
        <f>SUM(E15,E16,E22,E25)</f>
        <v>-2136.4999999999995</v>
      </c>
      <c r="F31" s="60">
        <f>SUM(F15,F16,F22,F25)</f>
        <v>-2521.599999999989</v>
      </c>
      <c r="G31" s="60">
        <f>SUM(G15,G16,G22,G25)</f>
        <v>-385.09999999998945</v>
      </c>
      <c r="H31" s="32">
        <f t="shared" si="1"/>
        <v>118.02480692721693</v>
      </c>
    </row>
    <row r="32" spans="1:8" ht="30" customHeight="1">
      <c r="A32" s="30" t="s">
        <v>191</v>
      </c>
      <c r="B32" s="31">
        <v>1130</v>
      </c>
      <c r="C32" s="60"/>
      <c r="D32" s="32"/>
      <c r="E32" s="60"/>
      <c r="F32" s="32"/>
      <c r="G32" s="59">
        <f t="shared" si="0"/>
        <v>0</v>
      </c>
      <c r="H32" s="59" t="e">
        <f t="shared" si="1"/>
        <v>#DIV/0!</v>
      </c>
    </row>
    <row r="33" spans="1:8" ht="23.25" customHeight="1">
      <c r="A33" s="36" t="s">
        <v>192</v>
      </c>
      <c r="B33" s="31">
        <v>1140</v>
      </c>
      <c r="C33" s="60" t="s">
        <v>25</v>
      </c>
      <c r="D33" s="32" t="s">
        <v>25</v>
      </c>
      <c r="E33" s="61" t="s">
        <v>25</v>
      </c>
      <c r="F33" s="35" t="s">
        <v>25</v>
      </c>
      <c r="G33" s="59" t="e">
        <f t="shared" si="0"/>
        <v>#VALUE!</v>
      </c>
      <c r="H33" s="59" t="e">
        <f t="shared" si="1"/>
        <v>#VALUE!</v>
      </c>
    </row>
    <row r="34" spans="1:8" ht="23.25" customHeight="1">
      <c r="A34" s="30" t="s">
        <v>193</v>
      </c>
      <c r="B34" s="31">
        <v>1150</v>
      </c>
      <c r="C34" s="60">
        <f>'Розшифровка 2 до формування'!D216</f>
        <v>2786.9</v>
      </c>
      <c r="D34" s="32">
        <f>F34</f>
        <v>2521.6</v>
      </c>
      <c r="E34" s="60">
        <f>'Розшифровка 2 до формування'!E216</f>
        <v>2136.5</v>
      </c>
      <c r="F34" s="32">
        <v>2521.6</v>
      </c>
      <c r="G34" s="32">
        <f t="shared" si="0"/>
        <v>385.09999999999991</v>
      </c>
      <c r="H34" s="32">
        <f t="shared" si="1"/>
        <v>118.02480692721741</v>
      </c>
    </row>
    <row r="35" spans="1:8" ht="33.75" customHeight="1">
      <c r="A35" s="30" t="s">
        <v>194</v>
      </c>
      <c r="B35" s="31">
        <v>1160</v>
      </c>
      <c r="C35" s="60" t="s">
        <v>25</v>
      </c>
      <c r="D35" s="32" t="s">
        <v>25</v>
      </c>
      <c r="E35" s="60" t="s">
        <v>25</v>
      </c>
      <c r="F35" s="32" t="s">
        <v>25</v>
      </c>
      <c r="G35" s="59" t="e">
        <f t="shared" si="0"/>
        <v>#VALUE!</v>
      </c>
      <c r="H35" s="59" t="e">
        <f t="shared" si="1"/>
        <v>#VALUE!</v>
      </c>
    </row>
    <row r="36" spans="1:8" ht="20.100000000000001" customHeight="1">
      <c r="A36" s="30" t="s">
        <v>14</v>
      </c>
      <c r="B36" s="31">
        <v>1170</v>
      </c>
      <c r="C36" s="32">
        <f>SUM(C31, C32:C35)</f>
        <v>0</v>
      </c>
      <c r="D36" s="32">
        <f>SUM(D31, D32:D35)</f>
        <v>0</v>
      </c>
      <c r="E36" s="60">
        <f>SUM(E31, E32:E35)</f>
        <v>0</v>
      </c>
      <c r="F36" s="32">
        <f>SUM(F31, F32:F35)</f>
        <v>1.0913936421275139E-11</v>
      </c>
      <c r="G36" s="32">
        <f t="shared" si="0"/>
        <v>1.0913936421275139E-11</v>
      </c>
      <c r="H36" s="59" t="e">
        <f t="shared" si="1"/>
        <v>#DIV/0!</v>
      </c>
    </row>
    <row r="37" spans="1:8" ht="24.95" customHeight="1">
      <c r="A37" s="36" t="s">
        <v>27</v>
      </c>
      <c r="B37" s="34">
        <v>1180</v>
      </c>
      <c r="C37" s="61" t="s">
        <v>25</v>
      </c>
      <c r="D37" s="35" t="s">
        <v>25</v>
      </c>
      <c r="E37" s="35" t="s">
        <v>25</v>
      </c>
      <c r="F37" s="35" t="s">
        <v>25</v>
      </c>
      <c r="G37" s="58" t="e">
        <f t="shared" si="0"/>
        <v>#VALUE!</v>
      </c>
      <c r="H37" s="58" t="e">
        <f t="shared" si="1"/>
        <v>#VALUE!</v>
      </c>
    </row>
    <row r="38" spans="1:8" ht="33" customHeight="1">
      <c r="A38" s="36" t="s">
        <v>28</v>
      </c>
      <c r="B38" s="34">
        <v>1181</v>
      </c>
      <c r="C38" s="61"/>
      <c r="D38" s="35"/>
      <c r="E38" s="35"/>
      <c r="F38" s="35"/>
      <c r="G38" s="32">
        <f t="shared" si="0"/>
        <v>0</v>
      </c>
      <c r="H38" s="58" t="e">
        <f t="shared" si="1"/>
        <v>#DIV/0!</v>
      </c>
    </row>
    <row r="39" spans="1:8" ht="32.25" customHeight="1">
      <c r="A39" s="30" t="s">
        <v>53</v>
      </c>
      <c r="B39" s="34">
        <v>1200</v>
      </c>
      <c r="C39" s="60">
        <f>SUM(C36:C38)</f>
        <v>0</v>
      </c>
      <c r="D39" s="32">
        <f>SUM(D36:D38)</f>
        <v>0</v>
      </c>
      <c r="E39" s="32">
        <f>SUM(E36:E38)</f>
        <v>0</v>
      </c>
      <c r="F39" s="32">
        <f>SUM(F36:F38)</f>
        <v>1.0913936421275139E-11</v>
      </c>
      <c r="G39" s="32">
        <f t="shared" si="0"/>
        <v>1.0913936421275139E-11</v>
      </c>
      <c r="H39" s="59" t="e">
        <f t="shared" si="1"/>
        <v>#DIV/0!</v>
      </c>
    </row>
    <row r="40" spans="1:8" ht="28.5" customHeight="1">
      <c r="A40" s="36" t="s">
        <v>54</v>
      </c>
      <c r="B40" s="34">
        <v>1201</v>
      </c>
      <c r="C40" s="61"/>
      <c r="D40" s="35"/>
      <c r="E40" s="35"/>
      <c r="F40" s="35"/>
      <c r="G40" s="35">
        <f t="shared" si="0"/>
        <v>0</v>
      </c>
      <c r="H40" s="58" t="e">
        <f t="shared" si="1"/>
        <v>#DIV/0!</v>
      </c>
    </row>
    <row r="41" spans="1:8" ht="28.5" customHeight="1">
      <c r="A41" s="36" t="s">
        <v>55</v>
      </c>
      <c r="B41" s="34">
        <v>1202</v>
      </c>
      <c r="C41" s="35" t="s">
        <v>25</v>
      </c>
      <c r="D41" s="35" t="s">
        <v>25</v>
      </c>
      <c r="E41" s="35" t="s">
        <v>25</v>
      </c>
      <c r="F41" s="35" t="s">
        <v>25</v>
      </c>
      <c r="G41" s="58" t="e">
        <f t="shared" si="0"/>
        <v>#VALUE!</v>
      </c>
      <c r="H41" s="58" t="e">
        <f t="shared" si="1"/>
        <v>#VALUE!</v>
      </c>
    </row>
    <row r="42" spans="1:8" ht="29.25" customHeight="1">
      <c r="A42" s="30" t="s">
        <v>120</v>
      </c>
      <c r="B42" s="31">
        <v>1210</v>
      </c>
      <c r="C42" s="32">
        <f>SUM(C8,C22,C32,C34,C38)</f>
        <v>72042.799999999988</v>
      </c>
      <c r="D42" s="32">
        <f>SUM(D8,D22,D32,D34,D38)</f>
        <v>76221.600000000006</v>
      </c>
      <c r="E42" s="32">
        <f>SUM(E8,E22,E32,E34,E38)</f>
        <v>90310.900000000023</v>
      </c>
      <c r="F42" s="32">
        <f>SUM(F8,F22,F32,F34,F38)</f>
        <v>76221.600000000006</v>
      </c>
      <c r="G42" s="32">
        <f t="shared" si="0"/>
        <v>-14089.300000000017</v>
      </c>
      <c r="H42" s="32">
        <f t="shared" si="1"/>
        <v>84.399114614072033</v>
      </c>
    </row>
    <row r="43" spans="1:8" ht="29.25" customHeight="1">
      <c r="A43" s="30" t="s">
        <v>121</v>
      </c>
      <c r="B43" s="31">
        <v>1220</v>
      </c>
      <c r="C43" s="32">
        <f>SUM(C9,C16,C25,C33,C35,C37)</f>
        <v>-72042.8</v>
      </c>
      <c r="D43" s="32">
        <f>SUM(D9,D16,D25,D33,D35,D37)</f>
        <v>-76221.600000000006</v>
      </c>
      <c r="E43" s="32">
        <f>SUM(E9,E16,E25,E33,E35,E37)</f>
        <v>-90310.900000000023</v>
      </c>
      <c r="F43" s="32">
        <f>SUM(F9,F16,F25,F33,F35,F37)</f>
        <v>-76221.600000000006</v>
      </c>
      <c r="G43" s="32">
        <f t="shared" si="0"/>
        <v>14089.300000000017</v>
      </c>
      <c r="H43" s="32">
        <f t="shared" si="1"/>
        <v>84.399114614072033</v>
      </c>
    </row>
    <row r="44" spans="1:8" ht="30" customHeight="1">
      <c r="A44" s="70" t="s">
        <v>18</v>
      </c>
      <c r="B44" s="39"/>
      <c r="C44" s="32"/>
      <c r="D44" s="32"/>
      <c r="E44" s="35"/>
      <c r="F44" s="32"/>
      <c r="G44" s="71"/>
      <c r="H44" s="71"/>
    </row>
    <row r="45" spans="1:8" ht="30" customHeight="1">
      <c r="A45" s="33" t="s">
        <v>63</v>
      </c>
      <c r="B45" s="40">
        <v>9000</v>
      </c>
      <c r="C45" s="35">
        <f>'Розшифровка 2 до формування'!K29</f>
        <v>11075.3</v>
      </c>
      <c r="D45" s="35">
        <f>'Розшифровка 2 до формування'!M29</f>
        <v>14224.800000000001</v>
      </c>
      <c r="E45" s="35">
        <f>'Розшифровка 2 до формування'!L29</f>
        <v>7279.5000000000009</v>
      </c>
      <c r="F45" s="35">
        <f>D45</f>
        <v>14224.800000000001</v>
      </c>
      <c r="G45" s="35">
        <f t="shared" ref="G45:G50" si="3">F45-E45</f>
        <v>6945.3</v>
      </c>
      <c r="H45" s="35">
        <f t="shared" ref="H45:H50" si="4">(F45/E45)*100</f>
        <v>195.40902534514731</v>
      </c>
    </row>
    <row r="46" spans="1:8" ht="28.5" customHeight="1">
      <c r="A46" s="33" t="s">
        <v>1</v>
      </c>
      <c r="B46" s="40">
        <v>9010</v>
      </c>
      <c r="C46" s="35">
        <f>'Розшифровка 2 до формування'!K30</f>
        <v>40432.399999999994</v>
      </c>
      <c r="D46" s="35">
        <f>'Розшифровка 2 до формування'!M30</f>
        <v>42750.400000000001</v>
      </c>
      <c r="E46" s="35">
        <f>'Розшифровка 2 до формування'!L30</f>
        <v>59866.400000000001</v>
      </c>
      <c r="F46" s="35">
        <f>D46</f>
        <v>42750.400000000001</v>
      </c>
      <c r="G46" s="35">
        <f t="shared" si="3"/>
        <v>-17116</v>
      </c>
      <c r="H46" s="35">
        <f t="shared" si="4"/>
        <v>71.409672203439655</v>
      </c>
    </row>
    <row r="47" spans="1:8" ht="28.5" customHeight="1">
      <c r="A47" s="33" t="s">
        <v>2</v>
      </c>
      <c r="B47" s="40">
        <v>9020</v>
      </c>
      <c r="C47" s="35">
        <f>'Розшифровка 2 до формування'!K32</f>
        <v>9511.2000000000007</v>
      </c>
      <c r="D47" s="35">
        <f>'Розшифровка 2 до формування'!M32</f>
        <v>8744.2999999999993</v>
      </c>
      <c r="E47" s="35">
        <f>'Розшифровка 2 до формування'!L32</f>
        <v>12503.2</v>
      </c>
      <c r="F47" s="35">
        <f>D47</f>
        <v>8744.2999999999993</v>
      </c>
      <c r="G47" s="35">
        <f t="shared" si="3"/>
        <v>-3758.9000000000015</v>
      </c>
      <c r="H47" s="35">
        <f t="shared" si="4"/>
        <v>69.936496256958208</v>
      </c>
    </row>
    <row r="48" spans="1:8" ht="27.75" customHeight="1">
      <c r="A48" s="33" t="s">
        <v>3</v>
      </c>
      <c r="B48" s="40">
        <v>9030</v>
      </c>
      <c r="C48" s="35">
        <f>'Розшифровка 2 до формування'!K37</f>
        <v>2786.9</v>
      </c>
      <c r="D48" s="35">
        <f>'Розшифровка 2 до формування'!M37</f>
        <v>2521.6</v>
      </c>
      <c r="E48" s="35">
        <v>2136.5</v>
      </c>
      <c r="F48" s="35">
        <f>D48</f>
        <v>2521.6</v>
      </c>
      <c r="G48" s="35">
        <f t="shared" si="3"/>
        <v>385.09999999999991</v>
      </c>
      <c r="H48" s="35">
        <f t="shared" si="4"/>
        <v>118.02480692721741</v>
      </c>
    </row>
    <row r="49" spans="1:8" ht="27.75" customHeight="1">
      <c r="A49" s="33" t="s">
        <v>5</v>
      </c>
      <c r="B49" s="40">
        <v>9040</v>
      </c>
      <c r="C49" s="35">
        <f>'Розшифровка 2 до формування'!K38</f>
        <v>8237</v>
      </c>
      <c r="D49" s="35">
        <f>'Розшифровка 2 до формування'!M38</f>
        <v>7980.5</v>
      </c>
      <c r="E49" s="35">
        <v>8525.2999999999993</v>
      </c>
      <c r="F49" s="35">
        <f>D49</f>
        <v>7980.5</v>
      </c>
      <c r="G49" s="35">
        <f t="shared" si="3"/>
        <v>-544.79999999999927</v>
      </c>
      <c r="H49" s="35">
        <f t="shared" si="4"/>
        <v>93.60960904601599</v>
      </c>
    </row>
    <row r="50" spans="1:8" ht="28.5" customHeight="1">
      <c r="A50" s="70" t="s">
        <v>8</v>
      </c>
      <c r="B50" s="39">
        <v>9050</v>
      </c>
      <c r="C50" s="32">
        <f>SUM(C45:C49)</f>
        <v>72042.799999999988</v>
      </c>
      <c r="D50" s="32">
        <f>SUM(D45:D49)</f>
        <v>76221.600000000006</v>
      </c>
      <c r="E50" s="32">
        <f>SUM(E45:E49)</f>
        <v>90310.900000000009</v>
      </c>
      <c r="F50" s="32">
        <f>SUM(F45:F49)</f>
        <v>76221.600000000006</v>
      </c>
      <c r="G50" s="32">
        <f t="shared" si="3"/>
        <v>-14089.300000000003</v>
      </c>
      <c r="H50" s="32">
        <f t="shared" si="4"/>
        <v>84.399114614072062</v>
      </c>
    </row>
    <row r="51" spans="1:8" ht="27.75" customHeight="1">
      <c r="A51" s="316" t="s">
        <v>108</v>
      </c>
      <c r="B51" s="316"/>
      <c r="C51" s="316"/>
      <c r="D51" s="316"/>
      <c r="E51" s="316"/>
      <c r="F51" s="316"/>
      <c r="G51" s="316"/>
      <c r="H51" s="316"/>
    </row>
    <row r="52" spans="1:8" ht="63.75" customHeight="1">
      <c r="A52" s="37" t="s">
        <v>195</v>
      </c>
      <c r="B52" s="31">
        <v>2110</v>
      </c>
      <c r="C52" s="32">
        <f>SUM(C53:C56)</f>
        <v>-544.79999999999995</v>
      </c>
      <c r="D52" s="32">
        <f>SUM(D53:D56)</f>
        <v>-638.1</v>
      </c>
      <c r="E52" s="32">
        <f>SUM(E53:E56)</f>
        <v>-898</v>
      </c>
      <c r="F52" s="32">
        <f>SUM(F53:F56)</f>
        <v>-638.1</v>
      </c>
      <c r="G52" s="32">
        <f>F52-F52</f>
        <v>0</v>
      </c>
      <c r="H52" s="32">
        <f>(F52/E52)*100</f>
        <v>71.057906458797333</v>
      </c>
    </row>
    <row r="53" spans="1:8" ht="40.5" customHeight="1">
      <c r="A53" s="63" t="s">
        <v>60</v>
      </c>
      <c r="B53" s="176">
        <v>2111</v>
      </c>
      <c r="C53" s="61" t="s">
        <v>25</v>
      </c>
      <c r="D53" s="61" t="s">
        <v>25</v>
      </c>
      <c r="E53" s="61" t="s">
        <v>25</v>
      </c>
      <c r="F53" s="61" t="s">
        <v>25</v>
      </c>
      <c r="G53" s="64" t="e">
        <f t="shared" ref="G53:G68" si="5">F53-F53</f>
        <v>#VALUE!</v>
      </c>
      <c r="H53" s="64" t="e">
        <f t="shared" ref="H53:H68" si="6">(F53/E53)*100</f>
        <v>#VALUE!</v>
      </c>
    </row>
    <row r="54" spans="1:8" ht="45" customHeight="1">
      <c r="A54" s="65" t="s">
        <v>61</v>
      </c>
      <c r="B54" s="176">
        <v>2112</v>
      </c>
      <c r="C54" s="61" t="s">
        <v>25</v>
      </c>
      <c r="D54" s="61" t="s">
        <v>25</v>
      </c>
      <c r="E54" s="61" t="s">
        <v>25</v>
      </c>
      <c r="F54" s="61" t="s">
        <v>25</v>
      </c>
      <c r="G54" s="64" t="e">
        <f t="shared" si="5"/>
        <v>#VALUE!</v>
      </c>
      <c r="H54" s="64" t="e">
        <f t="shared" si="6"/>
        <v>#VALUE!</v>
      </c>
    </row>
    <row r="55" spans="1:8" ht="29.25" customHeight="1">
      <c r="A55" s="63" t="s">
        <v>68</v>
      </c>
      <c r="B55" s="176">
        <v>2113</v>
      </c>
      <c r="C55" s="61">
        <v>-544.79999999999995</v>
      </c>
      <c r="D55" s="61">
        <f>F55</f>
        <v>-638.1</v>
      </c>
      <c r="E55" s="61">
        <v>-898</v>
      </c>
      <c r="F55" s="61">
        <v>-638.1</v>
      </c>
      <c r="G55" s="61">
        <f t="shared" si="5"/>
        <v>0</v>
      </c>
      <c r="H55" s="61">
        <f t="shared" si="6"/>
        <v>71.057906458797333</v>
      </c>
    </row>
    <row r="56" spans="1:8" ht="33" customHeight="1">
      <c r="A56" s="63" t="s">
        <v>48</v>
      </c>
      <c r="B56" s="176">
        <v>2114</v>
      </c>
      <c r="C56" s="61" t="s">
        <v>25</v>
      </c>
      <c r="D56" s="61" t="str">
        <f t="shared" ref="D56:D67" si="7">F56</f>
        <v>(    )</v>
      </c>
      <c r="E56" s="61" t="s">
        <v>25</v>
      </c>
      <c r="F56" s="61" t="s">
        <v>25</v>
      </c>
      <c r="G56" s="64" t="e">
        <f t="shared" si="5"/>
        <v>#VALUE!</v>
      </c>
      <c r="H56" s="64" t="e">
        <f t="shared" si="6"/>
        <v>#VALUE!</v>
      </c>
    </row>
    <row r="57" spans="1:8" ht="42.75" customHeight="1">
      <c r="A57" s="66" t="s">
        <v>65</v>
      </c>
      <c r="B57" s="62">
        <v>2120</v>
      </c>
      <c r="C57" s="60">
        <f>SUM(C58:C63)</f>
        <v>-9323.1</v>
      </c>
      <c r="D57" s="61">
        <f t="shared" si="7"/>
        <v>-7655</v>
      </c>
      <c r="E57" s="60">
        <f>SUM(E58:E63)</f>
        <v>-10776</v>
      </c>
      <c r="F57" s="60">
        <f>SUM(F58:F63)</f>
        <v>-7655</v>
      </c>
      <c r="G57" s="60">
        <f t="shared" si="5"/>
        <v>0</v>
      </c>
      <c r="H57" s="60">
        <f t="shared" si="6"/>
        <v>71.037490720118782</v>
      </c>
    </row>
    <row r="58" spans="1:8" ht="27.75" customHeight="1">
      <c r="A58" s="65" t="s">
        <v>45</v>
      </c>
      <c r="B58" s="177"/>
      <c r="C58" s="61" t="s">
        <v>25</v>
      </c>
      <c r="D58" s="61" t="str">
        <f t="shared" si="7"/>
        <v>(    )</v>
      </c>
      <c r="E58" s="61" t="s">
        <v>25</v>
      </c>
      <c r="F58" s="61" t="s">
        <v>25</v>
      </c>
      <c r="G58" s="64" t="e">
        <f t="shared" si="5"/>
        <v>#VALUE!</v>
      </c>
      <c r="H58" s="64" t="e">
        <f t="shared" si="6"/>
        <v>#VALUE!</v>
      </c>
    </row>
    <row r="59" spans="1:8" ht="29.25" customHeight="1">
      <c r="A59" s="63" t="s">
        <v>13</v>
      </c>
      <c r="B59" s="177">
        <v>2122</v>
      </c>
      <c r="C59" s="61">
        <v>-9323.1</v>
      </c>
      <c r="D59" s="61">
        <f t="shared" si="7"/>
        <v>-7655</v>
      </c>
      <c r="E59" s="61">
        <v>-10776</v>
      </c>
      <c r="F59" s="61">
        <v>-7655</v>
      </c>
      <c r="G59" s="61">
        <f t="shared" si="5"/>
        <v>0</v>
      </c>
      <c r="H59" s="61">
        <f t="shared" si="6"/>
        <v>71.037490720118782</v>
      </c>
    </row>
    <row r="60" spans="1:8" ht="27.75" customHeight="1">
      <c r="A60" s="33" t="s">
        <v>51</v>
      </c>
      <c r="B60" s="40">
        <v>2123</v>
      </c>
      <c r="C60" s="61" t="s">
        <v>25</v>
      </c>
      <c r="D60" s="35" t="str">
        <f t="shared" si="7"/>
        <v>(    )</v>
      </c>
      <c r="E60" s="35" t="s">
        <v>25</v>
      </c>
      <c r="F60" s="35" t="s">
        <v>25</v>
      </c>
      <c r="G60" s="58" t="e">
        <f t="shared" si="5"/>
        <v>#VALUE!</v>
      </c>
      <c r="H60" s="58" t="e">
        <f t="shared" si="6"/>
        <v>#VALUE!</v>
      </c>
    </row>
    <row r="61" spans="1:8" ht="27" customHeight="1">
      <c r="A61" s="33" t="s">
        <v>52</v>
      </c>
      <c r="B61" s="40">
        <v>2124</v>
      </c>
      <c r="C61" s="61" t="s">
        <v>25</v>
      </c>
      <c r="D61" s="35" t="str">
        <f t="shared" si="7"/>
        <v>(    )</v>
      </c>
      <c r="E61" s="35" t="s">
        <v>25</v>
      </c>
      <c r="F61" s="35" t="s">
        <v>25</v>
      </c>
      <c r="G61" s="58" t="e">
        <f t="shared" si="5"/>
        <v>#VALUE!</v>
      </c>
      <c r="H61" s="58" t="e">
        <f t="shared" si="6"/>
        <v>#VALUE!</v>
      </c>
    </row>
    <row r="62" spans="1:8" ht="85.5" customHeight="1">
      <c r="A62" s="33" t="s">
        <v>122</v>
      </c>
      <c r="B62" s="40">
        <v>2125</v>
      </c>
      <c r="C62" s="61" t="s">
        <v>25</v>
      </c>
      <c r="D62" s="35" t="str">
        <f t="shared" si="7"/>
        <v>(    )</v>
      </c>
      <c r="E62" s="35" t="s">
        <v>25</v>
      </c>
      <c r="F62" s="35" t="s">
        <v>25</v>
      </c>
      <c r="G62" s="58" t="e">
        <f t="shared" si="5"/>
        <v>#VALUE!</v>
      </c>
      <c r="H62" s="58" t="e">
        <f t="shared" si="6"/>
        <v>#VALUE!</v>
      </c>
    </row>
    <row r="63" spans="1:8" ht="27.75" customHeight="1">
      <c r="A63" s="33" t="s">
        <v>48</v>
      </c>
      <c r="B63" s="40">
        <v>2126</v>
      </c>
      <c r="C63" s="61" t="s">
        <v>25</v>
      </c>
      <c r="D63" s="35" t="str">
        <f t="shared" si="7"/>
        <v>(    )</v>
      </c>
      <c r="E63" s="35" t="s">
        <v>25</v>
      </c>
      <c r="F63" s="35" t="s">
        <v>25</v>
      </c>
      <c r="G63" s="58" t="e">
        <f t="shared" si="5"/>
        <v>#VALUE!</v>
      </c>
      <c r="H63" s="58" t="e">
        <f t="shared" si="6"/>
        <v>#VALUE!</v>
      </c>
    </row>
    <row r="64" spans="1:8" ht="37.5" customHeight="1">
      <c r="A64" s="37" t="s">
        <v>66</v>
      </c>
      <c r="B64" s="39">
        <v>2130</v>
      </c>
      <c r="C64" s="60">
        <f>SUM(C65:C67)</f>
        <v>-11274.8</v>
      </c>
      <c r="D64" s="32">
        <f t="shared" si="7"/>
        <v>-8951.2999999999993</v>
      </c>
      <c r="E64" s="60">
        <f>SUM(E65:E67)</f>
        <v>-12863.2</v>
      </c>
      <c r="F64" s="32">
        <f>SUM(F65:F67)</f>
        <v>-8951.2999999999993</v>
      </c>
      <c r="G64" s="32">
        <f t="shared" si="5"/>
        <v>0</v>
      </c>
      <c r="H64" s="32">
        <f t="shared" si="6"/>
        <v>69.588438335717385</v>
      </c>
    </row>
    <row r="65" spans="1:8" ht="35.25" customHeight="1">
      <c r="A65" s="33" t="s">
        <v>49</v>
      </c>
      <c r="B65" s="40">
        <v>2131</v>
      </c>
      <c r="C65" s="61" t="s">
        <v>25</v>
      </c>
      <c r="D65" s="35" t="str">
        <f t="shared" si="7"/>
        <v>(    )</v>
      </c>
      <c r="E65" s="61" t="s">
        <v>25</v>
      </c>
      <c r="F65" s="35" t="s">
        <v>25</v>
      </c>
      <c r="G65" s="58" t="e">
        <f t="shared" si="5"/>
        <v>#VALUE!</v>
      </c>
      <c r="H65" s="58" t="e">
        <f t="shared" si="6"/>
        <v>#VALUE!</v>
      </c>
    </row>
    <row r="66" spans="1:8" ht="43.5" customHeight="1">
      <c r="A66" s="33" t="s">
        <v>50</v>
      </c>
      <c r="B66" s="40">
        <v>2132</v>
      </c>
      <c r="C66" s="61">
        <v>-10860.9</v>
      </c>
      <c r="D66" s="61">
        <f>-D47</f>
        <v>-8744.2999999999993</v>
      </c>
      <c r="E66" s="61">
        <v>-12503.2</v>
      </c>
      <c r="F66" s="61">
        <v>-8595.4</v>
      </c>
      <c r="G66" s="35">
        <f t="shared" si="5"/>
        <v>0</v>
      </c>
      <c r="H66" s="35">
        <f t="shared" si="6"/>
        <v>68.745601126111708</v>
      </c>
    </row>
    <row r="67" spans="1:8" ht="37.5" customHeight="1">
      <c r="A67" s="33" t="s">
        <v>196</v>
      </c>
      <c r="B67" s="40">
        <v>2133</v>
      </c>
      <c r="C67" s="35">
        <v>-413.9</v>
      </c>
      <c r="D67" s="35">
        <f t="shared" si="7"/>
        <v>-355.9</v>
      </c>
      <c r="E67" s="35">
        <v>-360</v>
      </c>
      <c r="F67" s="35">
        <v>-355.9</v>
      </c>
      <c r="G67" s="35">
        <f t="shared" si="5"/>
        <v>0</v>
      </c>
      <c r="H67" s="35">
        <f t="shared" si="6"/>
        <v>98.8611111111111</v>
      </c>
    </row>
    <row r="68" spans="1:8" ht="45" customHeight="1">
      <c r="A68" s="38" t="s">
        <v>62</v>
      </c>
      <c r="B68" s="39">
        <v>2200</v>
      </c>
      <c r="C68" s="32">
        <f>SUM(C52+C57+C64)</f>
        <v>-21142.699999999997</v>
      </c>
      <c r="D68" s="32">
        <f>SUM(D52+D57+D64)</f>
        <v>-17244.400000000001</v>
      </c>
      <c r="E68" s="32">
        <f>SUM(E52+E57+E64)</f>
        <v>-24537.200000000001</v>
      </c>
      <c r="F68" s="32">
        <f>SUM(F52+F57+F64)</f>
        <v>-17244.400000000001</v>
      </c>
      <c r="G68" s="32">
        <f t="shared" si="5"/>
        <v>0</v>
      </c>
      <c r="H68" s="32">
        <f t="shared" si="6"/>
        <v>70.27859739497579</v>
      </c>
    </row>
    <row r="69" spans="1:8" ht="45" customHeight="1">
      <c r="A69" s="321" t="s">
        <v>404</v>
      </c>
      <c r="B69" s="321"/>
      <c r="C69" s="321"/>
      <c r="D69" s="321"/>
      <c r="E69" s="321"/>
      <c r="F69" s="321"/>
      <c r="G69" s="321"/>
      <c r="H69" s="321"/>
    </row>
    <row r="70" spans="1:8" ht="45" customHeight="1">
      <c r="A70" s="269" t="s">
        <v>405</v>
      </c>
      <c r="B70" s="270"/>
      <c r="C70" s="267"/>
      <c r="D70" s="267"/>
      <c r="E70" s="267"/>
      <c r="F70" s="267"/>
      <c r="G70" s="267"/>
      <c r="H70" s="267"/>
    </row>
    <row r="71" spans="1:8" ht="45" customHeight="1">
      <c r="A71" s="269" t="s">
        <v>406</v>
      </c>
      <c r="B71" s="270">
        <v>3000</v>
      </c>
      <c r="C71" s="267">
        <f>SUM(C72:C75)</f>
        <v>69255.900000000009</v>
      </c>
      <c r="D71" s="267">
        <f>SUM(D72:D75)</f>
        <v>73700.000000000015</v>
      </c>
      <c r="E71" s="267">
        <f>SUM(E72:E75)</f>
        <v>88174.399999999994</v>
      </c>
      <c r="F71" s="267">
        <f>SUM(F72:F75)</f>
        <v>73700.000000000015</v>
      </c>
      <c r="G71" s="267">
        <v>-1593.9000000000233</v>
      </c>
      <c r="H71" s="267">
        <v>98.415447276515806</v>
      </c>
    </row>
    <row r="72" spans="1:8" ht="45" customHeight="1">
      <c r="A72" s="299" t="s">
        <v>407</v>
      </c>
      <c r="B72" s="271">
        <v>3010</v>
      </c>
      <c r="C72" s="268">
        <f>'Розшифровка 1 до Формування'!D8</f>
        <v>54452.6</v>
      </c>
      <c r="D72" s="236">
        <f>F72</f>
        <v>59450.500000000007</v>
      </c>
      <c r="E72" s="268">
        <v>77860.3</v>
      </c>
      <c r="F72" s="268">
        <f>'Розшифровка 1 до Формування'!F8</f>
        <v>59450.500000000007</v>
      </c>
      <c r="G72" s="268">
        <v>-536.60000000000582</v>
      </c>
      <c r="H72" s="268">
        <v>99.376966572619494</v>
      </c>
    </row>
    <row r="73" spans="1:8" ht="45" customHeight="1">
      <c r="A73" s="299" t="s">
        <v>408</v>
      </c>
      <c r="B73" s="271">
        <v>3020</v>
      </c>
      <c r="C73" s="268">
        <f>'Розшифровка 1 до Формування'!D12</f>
        <v>9278.5</v>
      </c>
      <c r="D73" s="236">
        <f t="shared" ref="D73:D75" si="8">F73</f>
        <v>6347.3</v>
      </c>
      <c r="E73" s="268">
        <v>6347.3</v>
      </c>
      <c r="F73" s="268">
        <f>'Розшифровка 1 до Формування'!F12</f>
        <v>6347.3</v>
      </c>
      <c r="G73" s="268">
        <v>-3247.2000000000007</v>
      </c>
      <c r="H73" s="268">
        <v>74.076528209099394</v>
      </c>
    </row>
    <row r="74" spans="1:8" ht="45" customHeight="1">
      <c r="A74" s="299" t="s">
        <v>69</v>
      </c>
      <c r="B74" s="271">
        <v>3030</v>
      </c>
      <c r="C74" s="268">
        <f>'Розшифровка 1 до Формування'!D18</f>
        <v>2293.7000000000003</v>
      </c>
      <c r="D74" s="236">
        <f t="shared" si="8"/>
        <v>4743.1000000000004</v>
      </c>
      <c r="E74" s="268">
        <v>2800.4</v>
      </c>
      <c r="F74" s="268">
        <f>'Розшифровка 1 до Формування'!F18</f>
        <v>4743.1000000000004</v>
      </c>
      <c r="G74" s="268">
        <v>2149.6999999999998</v>
      </c>
      <c r="H74" s="268">
        <v>1592.8472222222219</v>
      </c>
    </row>
    <row r="75" spans="1:8" ht="45" customHeight="1">
      <c r="A75" s="299" t="s">
        <v>409</v>
      </c>
      <c r="B75" s="271">
        <v>3040</v>
      </c>
      <c r="C75" s="268">
        <f>'Розшифровка 1 до Формування'!D14+'Розшифровка 1 до Формування'!D15+'Розшифровка 1 до Формування'!D16+'Розшифровка 1 до Формування'!D17</f>
        <v>3231.1</v>
      </c>
      <c r="D75" s="236">
        <f t="shared" si="8"/>
        <v>3159.0999999999995</v>
      </c>
      <c r="E75" s="268">
        <v>1166.4000000000001</v>
      </c>
      <c r="F75" s="268">
        <f>'Розшифровка 1 до Формування'!F14+'Розшифровка 1 до Формування'!F15+'Розшифровка 1 до Формування'!F16+'Розшифровка 1 до Формування'!F17</f>
        <v>3159.0999999999995</v>
      </c>
      <c r="G75" s="268">
        <v>40.200000000000045</v>
      </c>
      <c r="H75" s="268">
        <v>102.24230254350736</v>
      </c>
    </row>
    <row r="76" spans="1:8" ht="45" customHeight="1">
      <c r="A76" s="269" t="s">
        <v>410</v>
      </c>
      <c r="B76" s="270">
        <v>3100</v>
      </c>
      <c r="C76" s="267">
        <v>-82389</v>
      </c>
      <c r="D76" s="267">
        <f>D77+D78+D79</f>
        <v>-83831.199999999997</v>
      </c>
      <c r="E76" s="267">
        <f>E77+E78+E79</f>
        <v>-87681.600000000006</v>
      </c>
      <c r="F76" s="267">
        <f>F77+F78+F79</f>
        <v>-83831.199999999997</v>
      </c>
      <c r="G76" s="267">
        <v>37786.400000000009</v>
      </c>
      <c r="H76" s="267">
        <v>64.696363537837996</v>
      </c>
    </row>
    <row r="77" spans="1:8" ht="45" customHeight="1">
      <c r="A77" s="299" t="s">
        <v>411</v>
      </c>
      <c r="B77" s="271">
        <v>3110</v>
      </c>
      <c r="C77" s="268">
        <v>-19302.599999999999</v>
      </c>
      <c r="D77" s="268">
        <f>F77</f>
        <v>-24726.9</v>
      </c>
      <c r="E77" s="268">
        <v>-15312</v>
      </c>
      <c r="F77" s="268">
        <v>-24726.9</v>
      </c>
      <c r="G77" s="268">
        <v>25074.300000000003</v>
      </c>
      <c r="H77" s="268">
        <v>43.496954496596196</v>
      </c>
    </row>
    <row r="78" spans="1:8" ht="45" customHeight="1">
      <c r="A78" s="299" t="s">
        <v>412</v>
      </c>
      <c r="B78" s="271">
        <v>3120</v>
      </c>
      <c r="C78" s="268">
        <v>-32250.3</v>
      </c>
      <c r="D78" s="268">
        <f>F78</f>
        <v>-42750.400000000001</v>
      </c>
      <c r="E78" s="268">
        <v>-47832.4</v>
      </c>
      <c r="F78" s="268">
        <v>-42750.400000000001</v>
      </c>
      <c r="G78" s="268">
        <v>9030.6000000000022</v>
      </c>
      <c r="H78" s="268">
        <v>78.124023458790873</v>
      </c>
    </row>
    <row r="79" spans="1:8" ht="45" customHeight="1">
      <c r="A79" s="300" t="s">
        <v>413</v>
      </c>
      <c r="B79" s="301">
        <v>3130</v>
      </c>
      <c r="C79" s="302">
        <v>-17333.8</v>
      </c>
      <c r="D79" s="302">
        <f>D82+D85+D86+D87</f>
        <v>-16353.9</v>
      </c>
      <c r="E79" s="302">
        <f>E82+E85+E86+E87</f>
        <v>-24537.200000000001</v>
      </c>
      <c r="F79" s="302">
        <f>F82+F85+F86+F87</f>
        <v>-16353.9</v>
      </c>
      <c r="G79" s="302">
        <v>3627.0999999999985</v>
      </c>
      <c r="H79" s="302">
        <v>82.695876608351753</v>
      </c>
    </row>
    <row r="80" spans="1:8" ht="45" customHeight="1">
      <c r="A80" s="299" t="s">
        <v>45</v>
      </c>
      <c r="B80" s="271">
        <v>3131</v>
      </c>
      <c r="C80" s="268"/>
      <c r="D80" s="268"/>
      <c r="E80" s="268"/>
      <c r="F80" s="268">
        <v>0</v>
      </c>
      <c r="G80" s="268">
        <v>0</v>
      </c>
      <c r="H80" s="277" t="e">
        <v>#DIV/0!</v>
      </c>
    </row>
    <row r="81" spans="1:8" ht="45" customHeight="1">
      <c r="A81" s="299" t="s">
        <v>414</v>
      </c>
      <c r="B81" s="271">
        <v>3132</v>
      </c>
      <c r="C81" s="268">
        <v>0</v>
      </c>
      <c r="D81" s="268">
        <v>0</v>
      </c>
      <c r="E81" s="268">
        <v>0</v>
      </c>
      <c r="F81" s="268">
        <v>0</v>
      </c>
      <c r="G81" s="268">
        <v>0</v>
      </c>
      <c r="H81" s="277" t="e">
        <v>#DIV/0!</v>
      </c>
    </row>
    <row r="82" spans="1:8" ht="45" customHeight="1">
      <c r="A82" s="299" t="s">
        <v>13</v>
      </c>
      <c r="B82" s="271">
        <v>3133</v>
      </c>
      <c r="C82" s="268">
        <v>-7277.8</v>
      </c>
      <c r="D82" s="268">
        <f>F82</f>
        <v>-6412.6</v>
      </c>
      <c r="E82" s="268">
        <v>-10776</v>
      </c>
      <c r="F82" s="268">
        <v>-6412.6</v>
      </c>
      <c r="G82" s="268">
        <v>2045.3000000000002</v>
      </c>
      <c r="H82" s="268">
        <v>78.062017998305294</v>
      </c>
    </row>
    <row r="83" spans="1:8" ht="45" customHeight="1">
      <c r="A83" s="299" t="s">
        <v>51</v>
      </c>
      <c r="B83" s="271">
        <v>3134</v>
      </c>
      <c r="C83" s="268"/>
      <c r="D83" s="268">
        <v>0</v>
      </c>
      <c r="E83" s="268"/>
      <c r="F83" s="268">
        <v>0</v>
      </c>
      <c r="G83" s="268">
        <v>0</v>
      </c>
      <c r="H83" s="277" t="e">
        <v>#DIV/0!</v>
      </c>
    </row>
    <row r="84" spans="1:8" ht="45" customHeight="1">
      <c r="A84" s="299" t="s">
        <v>52</v>
      </c>
      <c r="B84" s="271">
        <v>3135</v>
      </c>
      <c r="C84" s="268"/>
      <c r="D84" s="268"/>
      <c r="E84" s="268"/>
      <c r="F84" s="268">
        <v>0</v>
      </c>
      <c r="G84" s="268">
        <v>0</v>
      </c>
      <c r="H84" s="277" t="e">
        <v>#DIV/0!</v>
      </c>
    </row>
    <row r="85" spans="1:8" ht="45" customHeight="1">
      <c r="A85" s="299" t="s">
        <v>68</v>
      </c>
      <c r="B85" s="271">
        <v>3136</v>
      </c>
      <c r="C85" s="268">
        <v>-544.79999999999995</v>
      </c>
      <c r="D85" s="268">
        <v>-769.5</v>
      </c>
      <c r="E85" s="268">
        <v>-898</v>
      </c>
      <c r="F85" s="268">
        <v>-769.5</v>
      </c>
      <c r="G85" s="268">
        <v>232.10000000000002</v>
      </c>
      <c r="H85" s="268">
        <v>70.124855193718616</v>
      </c>
    </row>
    <row r="86" spans="1:8" ht="45" customHeight="1">
      <c r="A86" s="299" t="s">
        <v>415</v>
      </c>
      <c r="B86" s="271">
        <v>3137</v>
      </c>
      <c r="C86" s="268">
        <v>-9511.2000000000007</v>
      </c>
      <c r="D86" s="268">
        <f>F86</f>
        <v>-8744.2999999999993</v>
      </c>
      <c r="E86" s="268">
        <v>-12503.2</v>
      </c>
      <c r="F86" s="268">
        <v>-8744.2999999999993</v>
      </c>
      <c r="G86" s="268">
        <v>1349.6999999999989</v>
      </c>
      <c r="H86" s="268">
        <v>87.572853078474168</v>
      </c>
    </row>
    <row r="87" spans="1:8" ht="45" customHeight="1">
      <c r="A87" s="299" t="s">
        <v>416</v>
      </c>
      <c r="B87" s="271">
        <v>3138</v>
      </c>
      <c r="C87" s="268">
        <v>-359.5</v>
      </c>
      <c r="D87" s="268">
        <f>F87</f>
        <v>-427.5</v>
      </c>
      <c r="E87" s="268">
        <v>-360</v>
      </c>
      <c r="F87" s="268">
        <v>-427.5</v>
      </c>
      <c r="G87" s="268">
        <v>54.399999999999977</v>
      </c>
      <c r="H87" s="268">
        <v>86.856728678424744</v>
      </c>
    </row>
    <row r="88" spans="1:8" ht="45" customHeight="1">
      <c r="A88" s="299" t="s">
        <v>57</v>
      </c>
      <c r="B88" s="271">
        <v>3139</v>
      </c>
      <c r="C88" s="268"/>
      <c r="D88" s="268"/>
      <c r="E88" s="268"/>
      <c r="F88" s="268">
        <v>0</v>
      </c>
      <c r="G88" s="268">
        <v>0</v>
      </c>
      <c r="H88" s="277" t="e">
        <v>#DIV/0!</v>
      </c>
    </row>
    <row r="89" spans="1:8" ht="45" customHeight="1">
      <c r="A89" s="269" t="s">
        <v>417</v>
      </c>
      <c r="B89" s="270">
        <v>3160</v>
      </c>
      <c r="C89" s="267">
        <v>2308.6000000000058</v>
      </c>
      <c r="D89" s="267">
        <v>29749.799999999988</v>
      </c>
      <c r="E89" s="267">
        <v>-6442.6999999999971</v>
      </c>
      <c r="F89" s="267">
        <v>29749.799999999988</v>
      </c>
      <c r="G89" s="267">
        <v>36192.499999999985</v>
      </c>
      <c r="H89" s="267">
        <v>-461.75982119297817</v>
      </c>
    </row>
    <row r="90" spans="1:8" ht="45" customHeight="1">
      <c r="A90" s="298" t="s">
        <v>418</v>
      </c>
      <c r="B90" s="270"/>
      <c r="C90" s="267"/>
      <c r="D90" s="267"/>
      <c r="E90" s="267"/>
      <c r="F90" s="267"/>
      <c r="G90" s="267"/>
      <c r="H90" s="267"/>
    </row>
    <row r="91" spans="1:8" ht="45" customHeight="1">
      <c r="A91" s="269" t="s">
        <v>419</v>
      </c>
      <c r="B91" s="270">
        <v>3200</v>
      </c>
      <c r="C91" s="267">
        <f>C92</f>
        <v>750</v>
      </c>
      <c r="D91" s="267">
        <f t="shared" ref="D91:F91" si="9">D92</f>
        <v>9095.8000000000011</v>
      </c>
      <c r="E91" s="267">
        <f t="shared" si="9"/>
        <v>9095.7000000000007</v>
      </c>
      <c r="F91" s="267">
        <f t="shared" si="9"/>
        <v>9095.8000000000011</v>
      </c>
      <c r="G91" s="267">
        <v>-1000</v>
      </c>
      <c r="H91" s="267">
        <v>42.857142857142854</v>
      </c>
    </row>
    <row r="92" spans="1:8" ht="45" customHeight="1">
      <c r="A92" s="299" t="s">
        <v>420</v>
      </c>
      <c r="B92" s="271">
        <v>3210</v>
      </c>
      <c r="C92" s="268">
        <v>750</v>
      </c>
      <c r="D92" s="268">
        <f>F92</f>
        <v>9095.8000000000011</v>
      </c>
      <c r="E92" s="268">
        <v>9095.7000000000007</v>
      </c>
      <c r="F92" s="268">
        <f>'Розшифровка за джерелами'!L52</f>
        <v>9095.8000000000011</v>
      </c>
      <c r="G92" s="268">
        <v>-1000</v>
      </c>
      <c r="H92" s="268">
        <v>42.857142857142854</v>
      </c>
    </row>
    <row r="93" spans="1:8" ht="45" customHeight="1">
      <c r="A93" s="269" t="s">
        <v>421</v>
      </c>
      <c r="B93" s="270">
        <v>3255</v>
      </c>
      <c r="C93" s="267">
        <f>C94</f>
        <v>-4137.3999999999996</v>
      </c>
      <c r="D93" s="267">
        <f t="shared" ref="D93:F93" si="10">D94</f>
        <v>-15294.9</v>
      </c>
      <c r="E93" s="267">
        <f t="shared" si="10"/>
        <v>-12869.5</v>
      </c>
      <c r="F93" s="267">
        <f t="shared" si="10"/>
        <v>-15294.9</v>
      </c>
      <c r="G93" s="267">
        <v>-456.5</v>
      </c>
      <c r="H93" s="267">
        <v>126.08571428571429</v>
      </c>
    </row>
    <row r="94" spans="1:8" ht="45" customHeight="1">
      <c r="A94" s="300" t="s">
        <v>422</v>
      </c>
      <c r="B94" s="301">
        <v>3260</v>
      </c>
      <c r="C94" s="302">
        <v>-4137.3999999999996</v>
      </c>
      <c r="D94" s="302">
        <f>SUM(D95:D101)</f>
        <v>-15294.9</v>
      </c>
      <c r="E94" s="302">
        <f t="shared" ref="E94:G94" si="11">SUM(E95:E101)</f>
        <v>-12869.5</v>
      </c>
      <c r="F94" s="302">
        <f t="shared" si="11"/>
        <v>-15294.9</v>
      </c>
      <c r="G94" s="302">
        <f t="shared" si="11"/>
        <v>-456.49999999999994</v>
      </c>
      <c r="H94" s="302">
        <v>126.08571428571429</v>
      </c>
    </row>
    <row r="95" spans="1:8" ht="45" customHeight="1">
      <c r="A95" s="299" t="s">
        <v>70</v>
      </c>
      <c r="B95" s="271">
        <v>3265</v>
      </c>
      <c r="C95" s="268"/>
      <c r="D95" s="268"/>
      <c r="E95" s="268"/>
      <c r="F95" s="268"/>
      <c r="G95" s="268">
        <v>0</v>
      </c>
      <c r="H95" s="277" t="e">
        <v>#DIV/0!</v>
      </c>
    </row>
    <row r="96" spans="1:8" ht="45" customHeight="1">
      <c r="A96" s="299" t="s">
        <v>423</v>
      </c>
      <c r="B96" s="271">
        <v>3266</v>
      </c>
      <c r="C96" s="268">
        <v>-2039.3</v>
      </c>
      <c r="D96" s="268">
        <v>-2158.1</v>
      </c>
      <c r="E96" s="268">
        <v>0</v>
      </c>
      <c r="F96" s="268">
        <v>-2158.1</v>
      </c>
      <c r="G96" s="268">
        <v>-289.29999999999995</v>
      </c>
      <c r="H96" s="268">
        <v>116.53142857142858</v>
      </c>
    </row>
    <row r="97" spans="1:8" ht="45" customHeight="1">
      <c r="A97" s="299" t="s">
        <v>424</v>
      </c>
      <c r="B97" s="271">
        <v>3267</v>
      </c>
      <c r="C97" s="268">
        <v>0</v>
      </c>
      <c r="D97" s="268"/>
      <c r="E97" s="268">
        <v>0</v>
      </c>
      <c r="F97" s="268">
        <v>0</v>
      </c>
      <c r="G97" s="268">
        <v>0</v>
      </c>
      <c r="H97" s="277" t="e">
        <v>#DIV/0!</v>
      </c>
    </row>
    <row r="98" spans="1:8" ht="45" customHeight="1">
      <c r="A98" s="299" t="s">
        <v>425</v>
      </c>
      <c r="B98" s="271">
        <v>3268</v>
      </c>
      <c r="C98" s="268">
        <v>0</v>
      </c>
      <c r="D98" s="268"/>
      <c r="E98" s="268">
        <v>0</v>
      </c>
      <c r="F98" s="268">
        <v>0</v>
      </c>
      <c r="G98" s="268">
        <v>0</v>
      </c>
      <c r="H98" s="277" t="e">
        <v>#DIV/0!</v>
      </c>
    </row>
    <row r="99" spans="1:8" ht="45" customHeight="1">
      <c r="A99" s="299" t="s">
        <v>71</v>
      </c>
      <c r="B99" s="271">
        <v>3269</v>
      </c>
      <c r="C99" s="268"/>
      <c r="D99" s="268"/>
      <c r="E99" s="268"/>
      <c r="F99" s="268"/>
      <c r="G99" s="268">
        <v>0</v>
      </c>
      <c r="H99" s="277" t="e">
        <v>#DIV/0!</v>
      </c>
    </row>
    <row r="100" spans="1:8" ht="45" customHeight="1">
      <c r="A100" s="299" t="s">
        <v>72</v>
      </c>
      <c r="B100" s="271">
        <v>3270</v>
      </c>
      <c r="C100" s="268">
        <v>-167.2</v>
      </c>
      <c r="D100" s="268">
        <v>-13136.8</v>
      </c>
      <c r="E100" s="268">
        <v>-12869.5</v>
      </c>
      <c r="F100" s="268">
        <v>-13136.8</v>
      </c>
      <c r="G100" s="268">
        <v>-167.2</v>
      </c>
      <c r="H100" s="277" t="e">
        <v>#DIV/0!</v>
      </c>
    </row>
    <row r="101" spans="1:8" ht="45" customHeight="1">
      <c r="A101" s="299" t="s">
        <v>57</v>
      </c>
      <c r="B101" s="271">
        <v>3280</v>
      </c>
      <c r="C101" s="268"/>
      <c r="D101" s="268"/>
      <c r="E101" s="268"/>
      <c r="F101" s="268"/>
      <c r="G101" s="268">
        <v>0</v>
      </c>
      <c r="H101" s="277" t="e">
        <v>#DIV/0!</v>
      </c>
    </row>
    <row r="102" spans="1:8" ht="45" customHeight="1">
      <c r="A102" s="269" t="s">
        <v>426</v>
      </c>
      <c r="B102" s="270">
        <v>3295</v>
      </c>
      <c r="C102" s="267">
        <f>SUM(C91,C93)</f>
        <v>-3387.3999999999996</v>
      </c>
      <c r="D102" s="267">
        <f t="shared" ref="D102:F102" si="12">SUM(D91,D93)</f>
        <v>-6199.0999999999985</v>
      </c>
      <c r="E102" s="267">
        <f t="shared" si="12"/>
        <v>-3773.7999999999993</v>
      </c>
      <c r="F102" s="267">
        <f t="shared" si="12"/>
        <v>-6199.0999999999985</v>
      </c>
      <c r="G102" s="267">
        <v>-1456.5</v>
      </c>
      <c r="H102" s="278" t="e">
        <v>#DIV/0!</v>
      </c>
    </row>
    <row r="103" spans="1:8" ht="45" customHeight="1">
      <c r="A103" s="298" t="s">
        <v>427</v>
      </c>
      <c r="B103" s="270"/>
      <c r="C103" s="267"/>
      <c r="D103" s="267"/>
      <c r="E103" s="267"/>
      <c r="F103" s="267"/>
      <c r="G103" s="267"/>
      <c r="H103" s="278" t="e">
        <v>#DIV/0!</v>
      </c>
    </row>
    <row r="104" spans="1:8" ht="45" customHeight="1">
      <c r="A104" s="269" t="s">
        <v>428</v>
      </c>
      <c r="B104" s="270">
        <v>3300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78" t="e">
        <v>#DIV/0!</v>
      </c>
    </row>
    <row r="105" spans="1:8" ht="45" customHeight="1">
      <c r="A105" s="299" t="s">
        <v>429</v>
      </c>
      <c r="B105" s="271">
        <v>3310</v>
      </c>
      <c r="C105" s="268">
        <v>0</v>
      </c>
      <c r="D105" s="268">
        <v>0</v>
      </c>
      <c r="E105" s="268">
        <v>0</v>
      </c>
      <c r="F105" s="268">
        <v>0</v>
      </c>
      <c r="G105" s="268">
        <v>0</v>
      </c>
      <c r="H105" s="277" t="e">
        <v>#DIV/0!</v>
      </c>
    </row>
    <row r="106" spans="1:8" ht="45" customHeight="1">
      <c r="A106" s="299" t="s">
        <v>430</v>
      </c>
      <c r="B106" s="271">
        <v>3320</v>
      </c>
      <c r="C106" s="268">
        <v>0</v>
      </c>
      <c r="D106" s="268">
        <v>0</v>
      </c>
      <c r="E106" s="268">
        <v>0</v>
      </c>
      <c r="F106" s="268">
        <v>0</v>
      </c>
      <c r="G106" s="268">
        <v>0</v>
      </c>
      <c r="H106" s="277" t="e">
        <v>#DIV/0!</v>
      </c>
    </row>
    <row r="107" spans="1:8" ht="45" customHeight="1">
      <c r="A107" s="299" t="s">
        <v>431</v>
      </c>
      <c r="B107" s="271">
        <v>3330</v>
      </c>
      <c r="C107" s="268"/>
      <c r="D107" s="268"/>
      <c r="E107" s="268">
        <v>0</v>
      </c>
      <c r="F107" s="268"/>
      <c r="G107" s="268">
        <v>0</v>
      </c>
      <c r="H107" s="277" t="e">
        <v>#DIV/0!</v>
      </c>
    </row>
    <row r="108" spans="1:8" ht="45" customHeight="1">
      <c r="A108" s="299" t="s">
        <v>409</v>
      </c>
      <c r="B108" s="271">
        <v>3340</v>
      </c>
      <c r="C108" s="268">
        <v>0</v>
      </c>
      <c r="D108" s="268">
        <v>0</v>
      </c>
      <c r="E108" s="268">
        <v>0</v>
      </c>
      <c r="F108" s="268">
        <v>0</v>
      </c>
      <c r="G108" s="268"/>
      <c r="H108" s="277" t="e">
        <v>#DIV/0!</v>
      </c>
    </row>
    <row r="109" spans="1:8" ht="45" customHeight="1">
      <c r="A109" s="269" t="s">
        <v>432</v>
      </c>
      <c r="B109" s="270">
        <v>3345</v>
      </c>
      <c r="C109" s="267">
        <v>0</v>
      </c>
      <c r="D109" s="267">
        <v>0</v>
      </c>
      <c r="E109" s="267">
        <v>0</v>
      </c>
      <c r="F109" s="267">
        <v>0</v>
      </c>
      <c r="G109" s="267">
        <v>0</v>
      </c>
      <c r="H109" s="278" t="e">
        <v>#DIV/0!</v>
      </c>
    </row>
    <row r="110" spans="1:8" ht="45" customHeight="1">
      <c r="A110" s="299" t="s">
        <v>433</v>
      </c>
      <c r="B110" s="271">
        <v>3350</v>
      </c>
      <c r="C110" s="268"/>
      <c r="D110" s="268"/>
      <c r="E110" s="268"/>
      <c r="F110" s="268"/>
      <c r="G110" s="268">
        <v>0</v>
      </c>
      <c r="H110" s="277" t="e">
        <v>#DIV/0!</v>
      </c>
    </row>
    <row r="111" spans="1:8" ht="45" customHeight="1">
      <c r="A111" s="299" t="s">
        <v>434</v>
      </c>
      <c r="B111" s="271">
        <v>3355</v>
      </c>
      <c r="C111" s="268"/>
      <c r="D111" s="268"/>
      <c r="E111" s="268"/>
      <c r="F111" s="268"/>
      <c r="G111" s="268">
        <v>0</v>
      </c>
      <c r="H111" s="277" t="e">
        <v>#DIV/0!</v>
      </c>
    </row>
    <row r="112" spans="1:8" ht="45" customHeight="1">
      <c r="A112" s="299" t="s">
        <v>435</v>
      </c>
      <c r="B112" s="271">
        <v>3360</v>
      </c>
      <c r="C112" s="268"/>
      <c r="D112" s="268"/>
      <c r="E112" s="268"/>
      <c r="F112" s="268"/>
      <c r="G112" s="268">
        <v>0</v>
      </c>
      <c r="H112" s="277" t="e">
        <v>#DIV/0!</v>
      </c>
    </row>
    <row r="113" spans="1:8" ht="45" customHeight="1">
      <c r="A113" s="299" t="s">
        <v>57</v>
      </c>
      <c r="B113" s="271">
        <v>3365</v>
      </c>
      <c r="C113" s="268"/>
      <c r="D113" s="268"/>
      <c r="E113" s="268"/>
      <c r="F113" s="268"/>
      <c r="G113" s="268">
        <v>0</v>
      </c>
      <c r="H113" s="277" t="e">
        <v>#DIV/0!</v>
      </c>
    </row>
    <row r="114" spans="1:8" ht="45" customHeight="1">
      <c r="A114" s="269" t="s">
        <v>436</v>
      </c>
      <c r="B114" s="270">
        <v>3370</v>
      </c>
      <c r="C114" s="267">
        <v>0</v>
      </c>
      <c r="D114" s="267">
        <v>0</v>
      </c>
      <c r="E114" s="267">
        <v>0</v>
      </c>
      <c r="F114" s="267">
        <v>0</v>
      </c>
      <c r="G114" s="267">
        <v>0</v>
      </c>
      <c r="H114" s="278" t="e">
        <v>#DIV/0!</v>
      </c>
    </row>
    <row r="115" spans="1:8" ht="45" customHeight="1">
      <c r="A115" s="269" t="s">
        <v>437</v>
      </c>
      <c r="B115" s="270">
        <v>3400</v>
      </c>
      <c r="C115" s="267">
        <f>SUM(C89,C102,C114)</f>
        <v>-1078.7999999999938</v>
      </c>
      <c r="D115" s="267">
        <f t="shared" ref="D115:F115" si="13">SUM(D89,D102,D114)</f>
        <v>23550.69999999999</v>
      </c>
      <c r="E115" s="267">
        <f t="shared" si="13"/>
        <v>-10216.499999999996</v>
      </c>
      <c r="F115" s="267">
        <f t="shared" si="13"/>
        <v>23550.69999999999</v>
      </c>
      <c r="G115" s="267">
        <v>34735.999999999985</v>
      </c>
      <c r="H115" s="267">
        <v>-439.15283964797374</v>
      </c>
    </row>
    <row r="116" spans="1:8" ht="45" customHeight="1">
      <c r="A116" s="299" t="s">
        <v>438</v>
      </c>
      <c r="B116" s="271">
        <v>3405</v>
      </c>
      <c r="C116" s="268">
        <v>7780.7</v>
      </c>
      <c r="D116" s="268">
        <f>C117</f>
        <v>6701.900000000006</v>
      </c>
      <c r="E116" s="268">
        <v>7780.7</v>
      </c>
      <c r="F116" s="268">
        <f>D116</f>
        <v>6701.900000000006</v>
      </c>
      <c r="G116" s="268">
        <v>0</v>
      </c>
      <c r="H116" s="268">
        <v>100</v>
      </c>
    </row>
    <row r="117" spans="1:8" ht="45" customHeight="1">
      <c r="A117" s="269" t="s">
        <v>439</v>
      </c>
      <c r="B117" s="270">
        <v>3415</v>
      </c>
      <c r="C117" s="267">
        <f>C116+C115</f>
        <v>6701.900000000006</v>
      </c>
      <c r="D117" s="267">
        <f>D116+D115</f>
        <v>30252.599999999995</v>
      </c>
      <c r="E117" s="267">
        <f>E116+E115</f>
        <v>-2435.7999999999965</v>
      </c>
      <c r="F117" s="267">
        <f>D117</f>
        <v>30252.599999999995</v>
      </c>
      <c r="G117" s="267">
        <v>34735.999999999985</v>
      </c>
      <c r="H117" s="267">
        <v>2696.1136023916229</v>
      </c>
    </row>
    <row r="118" spans="1:8" ht="39.75" customHeight="1">
      <c r="A118" s="317" t="s">
        <v>109</v>
      </c>
      <c r="B118" s="317"/>
      <c r="C118" s="317"/>
      <c r="D118" s="317"/>
      <c r="E118" s="317"/>
      <c r="F118" s="317"/>
      <c r="G118" s="317"/>
      <c r="H118" s="317"/>
    </row>
    <row r="119" spans="1:8" ht="39" customHeight="1">
      <c r="A119" s="30" t="s">
        <v>17</v>
      </c>
      <c r="B119" s="31">
        <v>4000</v>
      </c>
      <c r="C119" s="32">
        <f>SUM(C120:C126)</f>
        <v>-4304.5999999999995</v>
      </c>
      <c r="D119" s="32">
        <f>SUM(D120:D126)</f>
        <v>-15294.800000000001</v>
      </c>
      <c r="E119" s="32">
        <f>SUM(E120:E126)</f>
        <v>-12869.5</v>
      </c>
      <c r="F119" s="32">
        <f>SUM(F120:F126)</f>
        <v>-15294.800000000001</v>
      </c>
      <c r="G119" s="32">
        <f>F119-E119</f>
        <v>-2425.3000000000011</v>
      </c>
      <c r="H119" s="32">
        <f>(F119/E119)*100</f>
        <v>118.84533198647966</v>
      </c>
    </row>
    <row r="120" spans="1:8" s="43" customFormat="1" ht="32.25" customHeight="1">
      <c r="A120" s="33" t="s">
        <v>70</v>
      </c>
      <c r="B120" s="34">
        <v>4010</v>
      </c>
      <c r="C120" s="35" t="s">
        <v>25</v>
      </c>
      <c r="D120" s="35" t="s">
        <v>25</v>
      </c>
      <c r="E120" s="35" t="s">
        <v>25</v>
      </c>
      <c r="F120" s="35" t="s">
        <v>25</v>
      </c>
      <c r="G120" s="58" t="e">
        <f t="shared" ref="G120:G126" si="14">F120-E120</f>
        <v>#VALUE!</v>
      </c>
      <c r="H120" s="58" t="e">
        <f t="shared" ref="H120:H126" si="15">(F120/E120)*100</f>
        <v>#VALUE!</v>
      </c>
    </row>
    <row r="121" spans="1:8" ht="51" customHeight="1">
      <c r="A121" s="33" t="s">
        <v>197</v>
      </c>
      <c r="B121" s="34">
        <v>4020</v>
      </c>
      <c r="C121" s="35">
        <v>-4137.3999999999996</v>
      </c>
      <c r="D121" s="35">
        <f>F121</f>
        <v>-2158.1</v>
      </c>
      <c r="E121" s="35" t="s">
        <v>25</v>
      </c>
      <c r="F121" s="35">
        <v>-2158.1</v>
      </c>
      <c r="G121" s="35" t="e">
        <f t="shared" si="14"/>
        <v>#VALUE!</v>
      </c>
      <c r="H121" s="35" t="e">
        <f t="shared" si="15"/>
        <v>#VALUE!</v>
      </c>
    </row>
    <row r="122" spans="1:8" ht="45" customHeight="1">
      <c r="A122" s="33" t="s">
        <v>78</v>
      </c>
      <c r="B122" s="34">
        <v>4030</v>
      </c>
      <c r="C122" s="35" t="s">
        <v>25</v>
      </c>
      <c r="D122" s="35" t="s">
        <v>25</v>
      </c>
      <c r="E122" s="35" t="s">
        <v>25</v>
      </c>
      <c r="F122" s="35" t="s">
        <v>25</v>
      </c>
      <c r="G122" s="58" t="e">
        <f t="shared" si="14"/>
        <v>#VALUE!</v>
      </c>
      <c r="H122" s="58" t="e">
        <f t="shared" si="15"/>
        <v>#VALUE!</v>
      </c>
    </row>
    <row r="123" spans="1:8" ht="47.25" customHeight="1">
      <c r="A123" s="33" t="s">
        <v>198</v>
      </c>
      <c r="B123" s="34">
        <v>4040</v>
      </c>
      <c r="C123" s="35" t="s">
        <v>25</v>
      </c>
      <c r="D123" s="35" t="s">
        <v>25</v>
      </c>
      <c r="E123" s="35" t="s">
        <v>25</v>
      </c>
      <c r="F123" s="35" t="s">
        <v>25</v>
      </c>
      <c r="G123" s="58" t="e">
        <f t="shared" si="14"/>
        <v>#VALUE!</v>
      </c>
      <c r="H123" s="58" t="e">
        <f t="shared" si="15"/>
        <v>#VALUE!</v>
      </c>
    </row>
    <row r="124" spans="1:8" ht="66" customHeight="1">
      <c r="A124" s="33" t="s">
        <v>71</v>
      </c>
      <c r="B124" s="34">
        <v>4050</v>
      </c>
      <c r="C124" s="35" t="s">
        <v>25</v>
      </c>
      <c r="D124" s="35" t="s">
        <v>25</v>
      </c>
      <c r="E124" s="35" t="s">
        <v>25</v>
      </c>
      <c r="F124" s="35" t="s">
        <v>25</v>
      </c>
      <c r="G124" s="58" t="e">
        <f t="shared" si="14"/>
        <v>#VALUE!</v>
      </c>
      <c r="H124" s="58" t="e">
        <f t="shared" si="15"/>
        <v>#VALUE!</v>
      </c>
    </row>
    <row r="125" spans="1:8" ht="33" customHeight="1">
      <c r="A125" s="33" t="s">
        <v>72</v>
      </c>
      <c r="B125" s="34">
        <v>4060</v>
      </c>
      <c r="C125" s="35">
        <v>-167.2</v>
      </c>
      <c r="D125" s="35">
        <f>F125</f>
        <v>-13136.7</v>
      </c>
      <c r="E125" s="35">
        <v>-12869.5</v>
      </c>
      <c r="F125" s="35">
        <v>-13136.7</v>
      </c>
      <c r="G125" s="35">
        <f t="shared" si="14"/>
        <v>-267.20000000000073</v>
      </c>
      <c r="H125" s="35"/>
    </row>
    <row r="126" spans="1:8" ht="35.25" customHeight="1">
      <c r="A126" s="33" t="s">
        <v>57</v>
      </c>
      <c r="B126" s="34">
        <v>4070</v>
      </c>
      <c r="C126" s="35" t="s">
        <v>25</v>
      </c>
      <c r="D126" s="35" t="s">
        <v>25</v>
      </c>
      <c r="E126" s="35" t="s">
        <v>25</v>
      </c>
      <c r="F126" s="35" t="s">
        <v>25</v>
      </c>
      <c r="G126" s="58" t="e">
        <f t="shared" si="14"/>
        <v>#VALUE!</v>
      </c>
      <c r="H126" s="58" t="e">
        <f t="shared" si="15"/>
        <v>#VALUE!</v>
      </c>
    </row>
    <row r="127" spans="1:8" ht="30.75" customHeight="1">
      <c r="A127" s="316" t="s">
        <v>110</v>
      </c>
      <c r="B127" s="316"/>
      <c r="C127" s="316"/>
      <c r="D127" s="316"/>
      <c r="E127" s="316"/>
      <c r="F127" s="316"/>
      <c r="G127" s="316"/>
      <c r="H127" s="316"/>
    </row>
    <row r="128" spans="1:8" ht="47.25" customHeight="1">
      <c r="A128" s="30" t="s">
        <v>46</v>
      </c>
      <c r="B128" s="31" t="s">
        <v>29</v>
      </c>
      <c r="C128" s="32">
        <f>SUM(C129:C131)</f>
        <v>0</v>
      </c>
      <c r="D128" s="32">
        <f>SUM(D129:D131)</f>
        <v>0</v>
      </c>
      <c r="E128" s="32">
        <f>SUM(E129:E131)</f>
        <v>0</v>
      </c>
      <c r="F128" s="32">
        <f>SUM(F129:F131)</f>
        <v>0</v>
      </c>
      <c r="G128" s="32">
        <f>F128-E128</f>
        <v>0</v>
      </c>
      <c r="H128" s="32"/>
    </row>
    <row r="129" spans="1:8" ht="33" customHeight="1">
      <c r="A129" s="36" t="s">
        <v>79</v>
      </c>
      <c r="B129" s="34" t="s">
        <v>30</v>
      </c>
      <c r="C129" s="35"/>
      <c r="D129" s="35"/>
      <c r="E129" s="35"/>
      <c r="F129" s="35"/>
      <c r="G129" s="35">
        <f t="shared" ref="G129:G135" si="16">F129-E129</f>
        <v>0</v>
      </c>
      <c r="H129" s="35"/>
    </row>
    <row r="130" spans="1:8" s="26" customFormat="1" ht="28.5" customHeight="1">
      <c r="A130" s="36" t="s">
        <v>80</v>
      </c>
      <c r="B130" s="34" t="s">
        <v>31</v>
      </c>
      <c r="C130" s="35"/>
      <c r="D130" s="35"/>
      <c r="E130" s="35"/>
      <c r="F130" s="35"/>
      <c r="G130" s="35">
        <f t="shared" si="16"/>
        <v>0</v>
      </c>
      <c r="H130" s="35"/>
    </row>
    <row r="131" spans="1:8" ht="28.5" customHeight="1">
      <c r="A131" s="36" t="s">
        <v>81</v>
      </c>
      <c r="B131" s="34" t="s">
        <v>32</v>
      </c>
      <c r="C131" s="35"/>
      <c r="D131" s="35"/>
      <c r="E131" s="35"/>
      <c r="F131" s="35"/>
      <c r="G131" s="35">
        <f t="shared" si="16"/>
        <v>0</v>
      </c>
      <c r="H131" s="35"/>
    </row>
    <row r="132" spans="1:8" ht="40.5" customHeight="1">
      <c r="A132" s="30" t="s">
        <v>47</v>
      </c>
      <c r="B132" s="31" t="s">
        <v>33</v>
      </c>
      <c r="C132" s="32">
        <f>SUM(C133:C135)</f>
        <v>0</v>
      </c>
      <c r="D132" s="32">
        <f>SUM(D133:D135)</f>
        <v>0</v>
      </c>
      <c r="E132" s="32">
        <f>SUM(E133:E135)</f>
        <v>0</v>
      </c>
      <c r="F132" s="32">
        <f>SUM(F133:F135)</f>
        <v>0</v>
      </c>
      <c r="G132" s="32">
        <f t="shared" si="16"/>
        <v>0</v>
      </c>
      <c r="H132" s="32"/>
    </row>
    <row r="133" spans="1:8" ht="30.75" customHeight="1">
      <c r="A133" s="36" t="s">
        <v>79</v>
      </c>
      <c r="B133" s="34" t="s">
        <v>34</v>
      </c>
      <c r="C133" s="35"/>
      <c r="D133" s="35"/>
      <c r="E133" s="35"/>
      <c r="F133" s="35"/>
      <c r="G133" s="35">
        <f t="shared" si="16"/>
        <v>0</v>
      </c>
      <c r="H133" s="35"/>
    </row>
    <row r="134" spans="1:8" ht="39" customHeight="1">
      <c r="A134" s="36" t="s">
        <v>80</v>
      </c>
      <c r="B134" s="34" t="s">
        <v>35</v>
      </c>
      <c r="C134" s="35"/>
      <c r="D134" s="35"/>
      <c r="E134" s="35"/>
      <c r="F134" s="35"/>
      <c r="G134" s="35">
        <f t="shared" si="16"/>
        <v>0</v>
      </c>
      <c r="H134" s="35"/>
    </row>
    <row r="135" spans="1:8" ht="33" customHeight="1">
      <c r="A135" s="36" t="s">
        <v>81</v>
      </c>
      <c r="B135" s="34" t="s">
        <v>36</v>
      </c>
      <c r="C135" s="35"/>
      <c r="D135" s="35"/>
      <c r="E135" s="35"/>
      <c r="F135" s="35"/>
      <c r="G135" s="35">
        <f t="shared" si="16"/>
        <v>0</v>
      </c>
      <c r="H135" s="35"/>
    </row>
    <row r="136" spans="1:8" ht="40.5" customHeight="1">
      <c r="A136" s="316" t="s">
        <v>111</v>
      </c>
      <c r="B136" s="316"/>
      <c r="C136" s="316"/>
      <c r="D136" s="316"/>
      <c r="E136" s="316"/>
      <c r="F136" s="316"/>
      <c r="G136" s="316"/>
      <c r="H136" s="316"/>
    </row>
    <row r="137" spans="1:8" ht="82.5" customHeight="1">
      <c r="A137" s="38" t="s">
        <v>199</v>
      </c>
      <c r="B137" s="44" t="s">
        <v>37</v>
      </c>
      <c r="C137" s="45">
        <f>SUM(C138:C140)</f>
        <v>238</v>
      </c>
      <c r="D137" s="45">
        <f>SUM(D138:D140)</f>
        <v>226</v>
      </c>
      <c r="E137" s="45">
        <f>SUM(E138:E140)</f>
        <v>220</v>
      </c>
      <c r="F137" s="45">
        <f>SUM(F138:F140)</f>
        <v>226</v>
      </c>
      <c r="G137" s="41">
        <f>F137-E137</f>
        <v>6</v>
      </c>
      <c r="H137" s="41">
        <f>(F137/E137)*100</f>
        <v>102.72727272727273</v>
      </c>
    </row>
    <row r="138" spans="1:8" ht="30.75" customHeight="1">
      <c r="A138" s="36" t="s">
        <v>20</v>
      </c>
      <c r="B138" s="34" t="s">
        <v>38</v>
      </c>
      <c r="C138" s="46">
        <v>1</v>
      </c>
      <c r="D138" s="47">
        <f>E138</f>
        <v>1</v>
      </c>
      <c r="E138" s="47">
        <v>1</v>
      </c>
      <c r="F138" s="47">
        <v>1</v>
      </c>
      <c r="G138" s="42">
        <f t="shared" ref="G138:G152" si="17">F138-E138</f>
        <v>0</v>
      </c>
      <c r="H138" s="42">
        <f t="shared" ref="H138:H152" si="18">(F138/E138)*100</f>
        <v>100</v>
      </c>
    </row>
    <row r="139" spans="1:8" ht="30.75" customHeight="1">
      <c r="A139" s="36" t="s">
        <v>23</v>
      </c>
      <c r="B139" s="34" t="s">
        <v>39</v>
      </c>
      <c r="C139" s="46">
        <v>33</v>
      </c>
      <c r="D139" s="47">
        <v>11</v>
      </c>
      <c r="E139" s="47">
        <v>33</v>
      </c>
      <c r="F139" s="47">
        <v>11</v>
      </c>
      <c r="G139" s="42">
        <f t="shared" si="17"/>
        <v>-22</v>
      </c>
      <c r="H139" s="42">
        <f t="shared" si="18"/>
        <v>33.333333333333329</v>
      </c>
    </row>
    <row r="140" spans="1:8" ht="28.5" customHeight="1">
      <c r="A140" s="36" t="s">
        <v>21</v>
      </c>
      <c r="B140" s="34" t="s">
        <v>40</v>
      </c>
      <c r="C140" s="46">
        <v>204</v>
      </c>
      <c r="D140" s="47">
        <v>214</v>
      </c>
      <c r="E140" s="47">
        <v>186</v>
      </c>
      <c r="F140" s="47">
        <v>214</v>
      </c>
      <c r="G140" s="42">
        <f t="shared" si="17"/>
        <v>28</v>
      </c>
      <c r="H140" s="42">
        <f t="shared" si="18"/>
        <v>115.05376344086022</v>
      </c>
    </row>
    <row r="141" spans="1:8" ht="24.95" customHeight="1">
      <c r="A141" s="30" t="s">
        <v>82</v>
      </c>
      <c r="B141" s="31" t="s">
        <v>41</v>
      </c>
      <c r="C141" s="32">
        <f>SUM(C142:C144)</f>
        <v>40432.400000000001</v>
      </c>
      <c r="D141" s="32">
        <f>SUM(D142:D144)</f>
        <v>42006.9</v>
      </c>
      <c r="E141" s="32">
        <f>SUM(E142:E144)</f>
        <v>59866.399999999994</v>
      </c>
      <c r="F141" s="32">
        <f>SUM(F142:F144)</f>
        <v>42006.9</v>
      </c>
      <c r="G141" s="32">
        <f t="shared" si="17"/>
        <v>-17859.499999999993</v>
      </c>
      <c r="H141" s="32">
        <f t="shared" si="18"/>
        <v>70.167740168107656</v>
      </c>
    </row>
    <row r="142" spans="1:8" s="26" customFormat="1" ht="33" customHeight="1">
      <c r="A142" s="36" t="s">
        <v>20</v>
      </c>
      <c r="B142" s="34">
        <v>8011</v>
      </c>
      <c r="C142" s="35">
        <v>635.5</v>
      </c>
      <c r="D142" s="35">
        <v>654.20000000000005</v>
      </c>
      <c r="E142" s="35">
        <v>635.5</v>
      </c>
      <c r="F142" s="35">
        <f>D142</f>
        <v>654.20000000000005</v>
      </c>
      <c r="G142" s="35">
        <f t="shared" si="17"/>
        <v>18.700000000000045</v>
      </c>
      <c r="H142" s="35">
        <f t="shared" si="18"/>
        <v>102.94256490952007</v>
      </c>
    </row>
    <row r="143" spans="1:8" ht="30.75" customHeight="1">
      <c r="A143" s="36" t="s">
        <v>23</v>
      </c>
      <c r="B143" s="34">
        <v>8012</v>
      </c>
      <c r="C143" s="35">
        <v>8601.2000000000007</v>
      </c>
      <c r="D143" s="35">
        <v>3441.7</v>
      </c>
      <c r="E143" s="35">
        <v>11743.7</v>
      </c>
      <c r="F143" s="35">
        <f t="shared" ref="F143:F144" si="19">D143</f>
        <v>3441.7</v>
      </c>
      <c r="G143" s="35">
        <f t="shared" si="17"/>
        <v>-8302</v>
      </c>
      <c r="H143" s="35">
        <f t="shared" si="18"/>
        <v>29.30677725078127</v>
      </c>
    </row>
    <row r="144" spans="1:8" ht="29.25" customHeight="1">
      <c r="A144" s="36" t="s">
        <v>21</v>
      </c>
      <c r="B144" s="34">
        <v>8013</v>
      </c>
      <c r="C144" s="35">
        <v>31195.7</v>
      </c>
      <c r="D144" s="35">
        <v>37911</v>
      </c>
      <c r="E144" s="35">
        <v>47487.199999999997</v>
      </c>
      <c r="F144" s="35">
        <f t="shared" si="19"/>
        <v>37911</v>
      </c>
      <c r="G144" s="35">
        <f t="shared" si="17"/>
        <v>-9576.1999999999971</v>
      </c>
      <c r="H144" s="35">
        <f t="shared" si="18"/>
        <v>79.834144780067049</v>
      </c>
    </row>
    <row r="145" spans="1:11" ht="33.75" customHeight="1">
      <c r="A145" s="30" t="s">
        <v>1</v>
      </c>
      <c r="B145" s="31">
        <v>8020</v>
      </c>
      <c r="C145" s="32">
        <f>SUM(C146:C148)</f>
        <v>40432.400000000001</v>
      </c>
      <c r="D145" s="32">
        <f>SUM(D146:D148)</f>
        <v>42006.9</v>
      </c>
      <c r="E145" s="32">
        <f>SUM(E146:E148)</f>
        <v>59866.399999999994</v>
      </c>
      <c r="F145" s="32">
        <f>SUM(F146:F148)</f>
        <v>42006.9</v>
      </c>
      <c r="G145" s="32">
        <f t="shared" si="17"/>
        <v>-17859.499999999993</v>
      </c>
      <c r="H145" s="32">
        <f t="shared" si="18"/>
        <v>70.167740168107656</v>
      </c>
      <c r="I145" s="68"/>
      <c r="K145" s="68"/>
    </row>
    <row r="146" spans="1:11" ht="30" customHeight="1">
      <c r="A146" s="36" t="s">
        <v>20</v>
      </c>
      <c r="B146" s="34">
        <v>8021</v>
      </c>
      <c r="C146" s="35">
        <f>C142</f>
        <v>635.5</v>
      </c>
      <c r="D146" s="35">
        <f>D142</f>
        <v>654.20000000000005</v>
      </c>
      <c r="E146" s="35">
        <f>E142</f>
        <v>635.5</v>
      </c>
      <c r="F146" s="35">
        <f>D146</f>
        <v>654.20000000000005</v>
      </c>
      <c r="G146" s="35">
        <f t="shared" si="17"/>
        <v>18.700000000000045</v>
      </c>
      <c r="H146" s="35">
        <f t="shared" si="18"/>
        <v>102.94256490952007</v>
      </c>
    </row>
    <row r="147" spans="1:11" ht="29.25" customHeight="1">
      <c r="A147" s="36" t="s">
        <v>23</v>
      </c>
      <c r="B147" s="34">
        <v>8022</v>
      </c>
      <c r="C147" s="35">
        <f t="shared" ref="C147:D148" si="20">C143</f>
        <v>8601.2000000000007</v>
      </c>
      <c r="D147" s="35">
        <f t="shared" si="20"/>
        <v>3441.7</v>
      </c>
      <c r="E147" s="35">
        <f>E143</f>
        <v>11743.7</v>
      </c>
      <c r="F147" s="35">
        <f t="shared" ref="F147:F148" si="21">D147</f>
        <v>3441.7</v>
      </c>
      <c r="G147" s="35">
        <f t="shared" si="17"/>
        <v>-8302</v>
      </c>
      <c r="H147" s="35">
        <f t="shared" si="18"/>
        <v>29.30677725078127</v>
      </c>
    </row>
    <row r="148" spans="1:11" ht="29.25" customHeight="1">
      <c r="A148" s="36" t="s">
        <v>21</v>
      </c>
      <c r="B148" s="34">
        <v>8023</v>
      </c>
      <c r="C148" s="35">
        <f t="shared" si="20"/>
        <v>31195.7</v>
      </c>
      <c r="D148" s="35">
        <f t="shared" si="20"/>
        <v>37911</v>
      </c>
      <c r="E148" s="35">
        <f t="shared" ref="E147:E148" si="22">E144</f>
        <v>47487.199999999997</v>
      </c>
      <c r="F148" s="35">
        <f t="shared" si="21"/>
        <v>37911</v>
      </c>
      <c r="G148" s="35">
        <f t="shared" si="17"/>
        <v>-9576.1999999999971</v>
      </c>
      <c r="H148" s="35">
        <f t="shared" si="18"/>
        <v>79.834144780067049</v>
      </c>
    </row>
    <row r="149" spans="1:11" ht="39.75" customHeight="1">
      <c r="A149" s="38" t="s">
        <v>56</v>
      </c>
      <c r="B149" s="44" t="s">
        <v>83</v>
      </c>
      <c r="C149" s="32">
        <f>(C145/C137)/12*1000</f>
        <v>14157.002801120449</v>
      </c>
      <c r="D149" s="32">
        <f>(D145/D137)/12*1000</f>
        <v>15489.269911504423</v>
      </c>
      <c r="E149" s="32">
        <f>(E145/E137)/12*1000</f>
        <v>22676.666666666661</v>
      </c>
      <c r="F149" s="32">
        <f>(F145/F137)/12*1000</f>
        <v>15489.269911504423</v>
      </c>
      <c r="G149" s="32">
        <f t="shared" si="17"/>
        <v>-7187.3967551622372</v>
      </c>
      <c r="H149" s="32">
        <f t="shared" si="18"/>
        <v>68.304879809662339</v>
      </c>
    </row>
    <row r="150" spans="1:11" ht="29.25" customHeight="1">
      <c r="A150" s="36" t="s">
        <v>20</v>
      </c>
      <c r="B150" s="34">
        <v>8031</v>
      </c>
      <c r="C150" s="56">
        <v>52958</v>
      </c>
      <c r="D150" s="35">
        <f>(D146/D138)/12*1000</f>
        <v>54516.666666666672</v>
      </c>
      <c r="E150" s="35">
        <v>52958</v>
      </c>
      <c r="F150" s="35">
        <f>D150</f>
        <v>54516.666666666672</v>
      </c>
      <c r="G150" s="35">
        <f t="shared" si="17"/>
        <v>1558.6666666666715</v>
      </c>
      <c r="H150" s="35">
        <f t="shared" si="18"/>
        <v>102.94321286050582</v>
      </c>
    </row>
    <row r="151" spans="1:11" ht="25.5" customHeight="1">
      <c r="A151" s="36" t="s">
        <v>23</v>
      </c>
      <c r="B151" s="34">
        <v>8032</v>
      </c>
      <c r="C151" s="56">
        <v>21720</v>
      </c>
      <c r="D151" s="35">
        <f>(D147/D139)/12*1000</f>
        <v>26073.484848484848</v>
      </c>
      <c r="E151" s="35">
        <v>19911</v>
      </c>
      <c r="F151" s="35">
        <f>(F143/F139)/12*1000</f>
        <v>26073.484848484848</v>
      </c>
      <c r="G151" s="35">
        <f t="shared" si="17"/>
        <v>6162.484848484848</v>
      </c>
      <c r="H151" s="35">
        <f t="shared" si="18"/>
        <v>130.95015242069636</v>
      </c>
    </row>
    <row r="152" spans="1:11" ht="30" customHeight="1">
      <c r="A152" s="36" t="s">
        <v>21</v>
      </c>
      <c r="B152" s="34">
        <v>8033</v>
      </c>
      <c r="C152" s="56">
        <v>12743</v>
      </c>
      <c r="D152" s="61">
        <f>(D148/D140)/12*1000</f>
        <v>14762.850467289718</v>
      </c>
      <c r="E152" s="35">
        <v>14298</v>
      </c>
      <c r="F152" s="35">
        <f t="shared" ref="F151:F152" si="23">D152</f>
        <v>14762.850467289718</v>
      </c>
      <c r="G152" s="35">
        <f t="shared" si="17"/>
        <v>464.85046728971793</v>
      </c>
      <c r="H152" s="35">
        <f t="shared" si="18"/>
        <v>103.25115727577085</v>
      </c>
    </row>
    <row r="153" spans="1:11" s="26" customFormat="1" ht="34.5" customHeight="1">
      <c r="A153" s="48"/>
      <c r="C153" s="49"/>
      <c r="D153" s="50"/>
      <c r="E153" s="51"/>
      <c r="F153" s="51"/>
      <c r="G153" s="51"/>
      <c r="H153" s="51"/>
    </row>
    <row r="154" spans="1:11" s="26" customFormat="1" ht="34.5" customHeight="1">
      <c r="A154" s="57" t="s">
        <v>204</v>
      </c>
      <c r="B154" s="52"/>
      <c r="C154" s="322"/>
      <c r="D154" s="323"/>
      <c r="E154" s="53"/>
      <c r="F154" s="325" t="s">
        <v>344</v>
      </c>
      <c r="G154" s="325"/>
      <c r="H154" s="175"/>
    </row>
    <row r="155" spans="1:11" s="26" customFormat="1" ht="36.75" customHeight="1">
      <c r="A155" s="163" t="s">
        <v>9</v>
      </c>
      <c r="B155" s="164"/>
      <c r="C155" s="324" t="s">
        <v>10</v>
      </c>
      <c r="D155" s="324"/>
      <c r="E155" s="165"/>
      <c r="F155" s="324" t="s">
        <v>15</v>
      </c>
      <c r="G155" s="324"/>
      <c r="H155" s="164"/>
    </row>
    <row r="156" spans="1:11" s="26" customFormat="1" ht="36.75" customHeight="1">
      <c r="A156" s="54"/>
      <c r="E156" s="25"/>
      <c r="F156" s="25"/>
      <c r="G156" s="25"/>
      <c r="H156" s="25"/>
    </row>
    <row r="157" spans="1:11" s="26" customFormat="1" ht="34.5" customHeight="1">
      <c r="A157" s="54"/>
      <c r="E157" s="25"/>
      <c r="F157" s="25"/>
      <c r="G157" s="25"/>
      <c r="H157" s="25"/>
    </row>
    <row r="158" spans="1:11" s="26" customFormat="1" ht="34.5" customHeight="1">
      <c r="A158" s="54"/>
      <c r="E158" s="25"/>
      <c r="F158" s="25"/>
      <c r="G158" s="25"/>
      <c r="H158" s="25"/>
    </row>
    <row r="159" spans="1:11" s="26" customFormat="1" ht="86.25" customHeight="1">
      <c r="A159" s="54"/>
      <c r="E159" s="25"/>
      <c r="F159" s="25"/>
      <c r="G159" s="25"/>
      <c r="H159" s="25"/>
    </row>
    <row r="160" spans="1:11" s="26" customFormat="1" ht="27.75" customHeight="1">
      <c r="A160" s="54"/>
      <c r="E160" s="25"/>
      <c r="F160" s="25"/>
      <c r="G160" s="25"/>
      <c r="H160" s="25"/>
    </row>
    <row r="161" spans="1:8" s="26" customFormat="1" ht="27.75" customHeight="1">
      <c r="A161" s="54"/>
      <c r="E161" s="25"/>
      <c r="F161" s="25"/>
      <c r="G161" s="25"/>
      <c r="H161" s="25"/>
    </row>
    <row r="162" spans="1:8" s="26" customFormat="1" ht="27.75" customHeight="1">
      <c r="A162" s="54"/>
      <c r="E162" s="25"/>
      <c r="F162" s="25"/>
      <c r="G162" s="25"/>
      <c r="H162" s="25"/>
    </row>
    <row r="163" spans="1:8" s="26" customFormat="1" ht="27.75" customHeight="1">
      <c r="A163" s="54"/>
      <c r="E163" s="25"/>
      <c r="F163" s="25"/>
      <c r="G163" s="25"/>
      <c r="H163" s="25"/>
    </row>
    <row r="164" spans="1:8" s="26" customFormat="1" ht="27.75" customHeight="1">
      <c r="A164" s="54"/>
      <c r="E164" s="25"/>
      <c r="F164" s="25"/>
      <c r="G164" s="25"/>
      <c r="H164" s="25"/>
    </row>
    <row r="165" spans="1:8" s="26" customFormat="1" ht="27.75" customHeight="1">
      <c r="A165" s="54"/>
      <c r="E165" s="25"/>
      <c r="F165" s="25"/>
      <c r="G165" s="25"/>
      <c r="H165" s="25"/>
    </row>
    <row r="166" spans="1:8" s="26" customFormat="1" ht="27.75" customHeight="1">
      <c r="A166" s="54"/>
      <c r="E166" s="25"/>
      <c r="F166" s="25"/>
      <c r="G166" s="25"/>
      <c r="H166" s="25"/>
    </row>
    <row r="167" spans="1:8" s="26" customFormat="1" ht="27.75" customHeight="1">
      <c r="A167" s="54"/>
      <c r="E167" s="25"/>
      <c r="F167" s="25"/>
      <c r="G167" s="25"/>
      <c r="H167" s="25"/>
    </row>
    <row r="168" spans="1:8" s="26" customFormat="1" ht="27.75" customHeight="1">
      <c r="A168" s="54"/>
      <c r="E168" s="25"/>
      <c r="F168" s="25"/>
      <c r="G168" s="25"/>
      <c r="H168" s="25"/>
    </row>
    <row r="169" spans="1:8" s="26" customFormat="1" ht="27.75" customHeight="1">
      <c r="A169" s="54"/>
      <c r="E169" s="25"/>
      <c r="F169" s="25"/>
      <c r="G169" s="25"/>
      <c r="H169" s="25"/>
    </row>
    <row r="170" spans="1:8" s="26" customFormat="1" ht="27.75" customHeight="1">
      <c r="A170" s="54"/>
      <c r="E170" s="25"/>
      <c r="F170" s="25"/>
      <c r="G170" s="25"/>
      <c r="H170" s="25"/>
    </row>
    <row r="171" spans="1:8" s="26" customFormat="1" ht="59.25" customHeight="1">
      <c r="A171" s="54"/>
      <c r="E171" s="25"/>
      <c r="F171" s="25"/>
      <c r="G171" s="25"/>
      <c r="H171" s="25"/>
    </row>
    <row r="172" spans="1:8" s="26" customFormat="1" ht="27.75" customHeight="1">
      <c r="A172" s="54"/>
      <c r="E172" s="25"/>
      <c r="F172" s="25"/>
      <c r="G172" s="25"/>
      <c r="H172" s="25"/>
    </row>
    <row r="173" spans="1:8" s="26" customFormat="1" ht="27.75" customHeight="1">
      <c r="A173" s="54"/>
      <c r="E173" s="25"/>
      <c r="F173" s="25"/>
      <c r="G173" s="25"/>
      <c r="H173" s="25"/>
    </row>
    <row r="174" spans="1:8" s="26" customFormat="1" ht="27.75" customHeight="1">
      <c r="A174" s="54"/>
      <c r="E174" s="25"/>
      <c r="F174" s="25"/>
      <c r="G174" s="25"/>
      <c r="H174" s="25"/>
    </row>
    <row r="175" spans="1:8" s="26" customFormat="1" ht="30.75" customHeight="1">
      <c r="A175" s="54"/>
      <c r="E175" s="25"/>
      <c r="F175" s="25"/>
      <c r="G175" s="25"/>
      <c r="H175" s="25"/>
    </row>
    <row r="176" spans="1:8" s="26" customFormat="1" ht="30.75" customHeight="1">
      <c r="A176" s="54"/>
      <c r="E176" s="25"/>
      <c r="F176" s="25"/>
      <c r="G176" s="25"/>
      <c r="H176" s="25"/>
    </row>
    <row r="177" spans="1:8" s="26" customFormat="1" ht="30.75" customHeight="1">
      <c r="A177" s="54"/>
      <c r="E177" s="25"/>
      <c r="F177" s="25"/>
      <c r="G177" s="25"/>
      <c r="H177" s="25"/>
    </row>
    <row r="178" spans="1:8" s="26" customFormat="1" ht="30.75" customHeight="1">
      <c r="A178" s="54"/>
      <c r="E178" s="25"/>
      <c r="F178" s="25"/>
      <c r="G178" s="25"/>
      <c r="H178" s="25"/>
    </row>
    <row r="179" spans="1:8" s="26" customFormat="1" ht="30.75" customHeight="1">
      <c r="A179" s="54"/>
      <c r="E179" s="25"/>
      <c r="F179" s="25"/>
      <c r="G179" s="25"/>
      <c r="H179" s="25"/>
    </row>
    <row r="180" spans="1:8" s="26" customFormat="1" ht="30.75" customHeight="1">
      <c r="A180" s="54"/>
      <c r="E180" s="25"/>
      <c r="F180" s="25"/>
      <c r="G180" s="25"/>
      <c r="H180" s="25"/>
    </row>
    <row r="181" spans="1:8" s="26" customFormat="1" ht="30.75" customHeight="1">
      <c r="A181" s="54"/>
      <c r="E181" s="25"/>
      <c r="F181" s="25"/>
      <c r="G181" s="25"/>
      <c r="H181" s="25"/>
    </row>
    <row r="182" spans="1:8" s="26" customFormat="1">
      <c r="A182" s="54"/>
      <c r="E182" s="25"/>
      <c r="F182" s="25"/>
      <c r="G182" s="25"/>
      <c r="H182" s="25"/>
    </row>
    <row r="183" spans="1:8" s="26" customFormat="1">
      <c r="A183" s="54"/>
      <c r="E183" s="25"/>
      <c r="F183" s="25"/>
      <c r="G183" s="25"/>
      <c r="H183" s="25"/>
    </row>
    <row r="184" spans="1:8" s="26" customFormat="1" ht="28.5" customHeight="1">
      <c r="A184" s="54"/>
      <c r="E184" s="25"/>
      <c r="F184" s="25"/>
      <c r="G184" s="25"/>
      <c r="H184" s="25"/>
    </row>
    <row r="185" spans="1:8" s="26" customFormat="1">
      <c r="A185" s="54"/>
      <c r="E185" s="25"/>
      <c r="F185" s="25"/>
      <c r="G185" s="25"/>
      <c r="H185" s="25"/>
    </row>
    <row r="186" spans="1:8" s="26" customFormat="1">
      <c r="A186" s="54"/>
      <c r="E186" s="25"/>
      <c r="F186" s="25"/>
      <c r="G186" s="25"/>
      <c r="H186" s="25"/>
    </row>
    <row r="187" spans="1:8" s="26" customFormat="1">
      <c r="A187" s="54"/>
      <c r="E187" s="25"/>
      <c r="F187" s="25"/>
      <c r="G187" s="25"/>
      <c r="H187" s="25"/>
    </row>
    <row r="188" spans="1:8" s="26" customFormat="1">
      <c r="A188" s="54"/>
      <c r="E188" s="25"/>
      <c r="F188" s="25"/>
      <c r="G188" s="25"/>
      <c r="H188" s="25"/>
    </row>
    <row r="189" spans="1:8" s="26" customFormat="1">
      <c r="A189" s="54"/>
      <c r="E189" s="25"/>
      <c r="F189" s="25"/>
      <c r="G189" s="25"/>
      <c r="H189" s="25"/>
    </row>
    <row r="190" spans="1:8" s="26" customFormat="1">
      <c r="A190" s="54"/>
      <c r="E190" s="25"/>
      <c r="F190" s="25"/>
      <c r="G190" s="25"/>
      <c r="H190" s="25"/>
    </row>
    <row r="191" spans="1:8" s="26" customFormat="1">
      <c r="A191" s="54"/>
      <c r="E191" s="25"/>
      <c r="F191" s="25"/>
      <c r="G191" s="25"/>
      <c r="H191" s="25"/>
    </row>
    <row r="192" spans="1:8" s="26" customFormat="1">
      <c r="A192" s="54"/>
      <c r="E192" s="25"/>
      <c r="F192" s="25"/>
      <c r="G192" s="25"/>
      <c r="H192" s="25"/>
    </row>
    <row r="193" spans="1:8" s="26" customFormat="1">
      <c r="A193" s="54"/>
      <c r="E193" s="25"/>
      <c r="F193" s="25"/>
      <c r="G193" s="25"/>
      <c r="H193" s="25"/>
    </row>
    <row r="194" spans="1:8" s="26" customFormat="1">
      <c r="A194" s="54"/>
      <c r="E194" s="25"/>
      <c r="F194" s="25"/>
      <c r="G194" s="25"/>
      <c r="H194" s="25"/>
    </row>
    <row r="195" spans="1:8" s="26" customFormat="1">
      <c r="A195" s="54"/>
      <c r="E195" s="25"/>
      <c r="F195" s="25"/>
      <c r="G195" s="25"/>
      <c r="H195" s="25"/>
    </row>
    <row r="196" spans="1:8" s="26" customFormat="1">
      <c r="A196" s="54"/>
      <c r="E196" s="25"/>
      <c r="F196" s="25"/>
      <c r="G196" s="25"/>
      <c r="H196" s="25"/>
    </row>
    <row r="197" spans="1:8" s="26" customFormat="1">
      <c r="A197" s="54"/>
      <c r="E197" s="25"/>
      <c r="F197" s="25"/>
      <c r="G197" s="25"/>
      <c r="H197" s="25"/>
    </row>
    <row r="198" spans="1:8" s="26" customFormat="1">
      <c r="A198" s="54"/>
      <c r="E198" s="25"/>
      <c r="F198" s="25"/>
      <c r="G198" s="25"/>
      <c r="H198" s="25"/>
    </row>
    <row r="199" spans="1:8" s="26" customFormat="1">
      <c r="A199" s="54"/>
      <c r="E199" s="25"/>
      <c r="F199" s="25"/>
      <c r="G199" s="25"/>
      <c r="H199" s="25"/>
    </row>
    <row r="200" spans="1:8" s="26" customFormat="1">
      <c r="A200" s="54"/>
      <c r="E200" s="25"/>
      <c r="F200" s="25"/>
      <c r="G200" s="25"/>
      <c r="H200" s="25"/>
    </row>
    <row r="201" spans="1:8" s="26" customFormat="1">
      <c r="A201" s="54"/>
      <c r="E201" s="25"/>
      <c r="F201" s="25"/>
      <c r="G201" s="25"/>
      <c r="H201" s="25"/>
    </row>
    <row r="202" spans="1:8" s="26" customFormat="1">
      <c r="A202" s="54"/>
      <c r="E202" s="25"/>
      <c r="F202" s="25"/>
      <c r="G202" s="25"/>
      <c r="H202" s="25"/>
    </row>
    <row r="203" spans="1:8" s="26" customFormat="1">
      <c r="A203" s="54"/>
      <c r="E203" s="25"/>
      <c r="F203" s="25"/>
      <c r="G203" s="25"/>
      <c r="H203" s="25"/>
    </row>
    <row r="204" spans="1:8" s="26" customFormat="1">
      <c r="A204" s="54"/>
      <c r="E204" s="25"/>
      <c r="F204" s="25"/>
      <c r="G204" s="25"/>
      <c r="H204" s="25"/>
    </row>
    <row r="205" spans="1:8" s="26" customFormat="1">
      <c r="A205" s="54"/>
      <c r="E205" s="25"/>
      <c r="F205" s="25"/>
      <c r="G205" s="25"/>
      <c r="H205" s="25"/>
    </row>
    <row r="206" spans="1:8" s="26" customFormat="1">
      <c r="A206" s="54"/>
      <c r="E206" s="25"/>
      <c r="F206" s="25"/>
      <c r="G206" s="25"/>
      <c r="H206" s="25"/>
    </row>
    <row r="207" spans="1:8" s="26" customFormat="1">
      <c r="A207" s="54"/>
      <c r="E207" s="25"/>
      <c r="F207" s="25"/>
      <c r="G207" s="25"/>
      <c r="H207" s="25"/>
    </row>
    <row r="208" spans="1:8" s="26" customFormat="1">
      <c r="A208" s="54"/>
      <c r="E208" s="25"/>
      <c r="F208" s="25"/>
      <c r="G208" s="25"/>
      <c r="H208" s="25"/>
    </row>
    <row r="209" spans="1:8" s="26" customFormat="1">
      <c r="A209" s="54"/>
      <c r="E209" s="25"/>
      <c r="F209" s="25"/>
      <c r="G209" s="25"/>
      <c r="H209" s="25"/>
    </row>
    <row r="210" spans="1:8" s="26" customFormat="1">
      <c r="A210" s="54"/>
      <c r="E210" s="25"/>
      <c r="F210" s="25"/>
      <c r="G210" s="25"/>
      <c r="H210" s="25"/>
    </row>
    <row r="211" spans="1:8" s="26" customFormat="1">
      <c r="A211" s="54"/>
      <c r="E211" s="25"/>
      <c r="F211" s="25"/>
      <c r="G211" s="25"/>
      <c r="H211" s="25"/>
    </row>
    <row r="212" spans="1:8" s="26" customFormat="1">
      <c r="A212" s="54"/>
      <c r="E212" s="25"/>
      <c r="F212" s="25"/>
      <c r="G212" s="25"/>
      <c r="H212" s="25"/>
    </row>
    <row r="213" spans="1:8" s="26" customFormat="1">
      <c r="A213" s="54"/>
      <c r="E213" s="25"/>
      <c r="F213" s="25"/>
      <c r="G213" s="25"/>
      <c r="H213" s="25"/>
    </row>
    <row r="214" spans="1:8" s="26" customFormat="1">
      <c r="A214" s="54"/>
      <c r="E214" s="25"/>
      <c r="F214" s="25"/>
      <c r="G214" s="25"/>
      <c r="H214" s="25"/>
    </row>
    <row r="215" spans="1:8" s="26" customFormat="1">
      <c r="A215" s="54"/>
      <c r="E215" s="25"/>
      <c r="F215" s="25"/>
      <c r="G215" s="25"/>
      <c r="H215" s="25"/>
    </row>
    <row r="216" spans="1:8" s="26" customFormat="1">
      <c r="A216" s="54"/>
      <c r="E216" s="25"/>
      <c r="F216" s="25"/>
      <c r="G216" s="25"/>
      <c r="H216" s="25"/>
    </row>
    <row r="217" spans="1:8" s="26" customFormat="1">
      <c r="A217" s="54"/>
      <c r="E217" s="25"/>
      <c r="F217" s="25"/>
      <c r="G217" s="25"/>
      <c r="H217" s="25"/>
    </row>
    <row r="218" spans="1:8" s="26" customFormat="1">
      <c r="A218" s="54"/>
      <c r="E218" s="25"/>
      <c r="F218" s="25"/>
      <c r="G218" s="25"/>
      <c r="H218" s="25"/>
    </row>
    <row r="219" spans="1:8" s="26" customFormat="1">
      <c r="A219" s="54"/>
      <c r="E219" s="25"/>
      <c r="F219" s="25"/>
      <c r="G219" s="25"/>
      <c r="H219" s="25"/>
    </row>
    <row r="220" spans="1:8" s="26" customFormat="1">
      <c r="A220" s="54"/>
      <c r="E220" s="25"/>
      <c r="F220" s="25"/>
      <c r="G220" s="25"/>
      <c r="H220" s="25"/>
    </row>
    <row r="221" spans="1:8" s="26" customFormat="1">
      <c r="A221" s="54"/>
      <c r="E221" s="25"/>
      <c r="F221" s="25"/>
      <c r="G221" s="25"/>
      <c r="H221" s="25"/>
    </row>
    <row r="222" spans="1:8" s="26" customFormat="1">
      <c r="A222" s="54"/>
      <c r="E222" s="25"/>
      <c r="F222" s="25"/>
      <c r="G222" s="25"/>
      <c r="H222" s="25"/>
    </row>
    <row r="223" spans="1:8" s="26" customFormat="1">
      <c r="A223" s="54"/>
      <c r="E223" s="25"/>
      <c r="F223" s="25"/>
      <c r="G223" s="25"/>
      <c r="H223" s="25"/>
    </row>
    <row r="224" spans="1:8" s="26" customFormat="1">
      <c r="A224" s="54"/>
      <c r="E224" s="25"/>
      <c r="F224" s="25"/>
      <c r="G224" s="25"/>
      <c r="H224" s="25"/>
    </row>
    <row r="225" spans="1:8" s="26" customFormat="1">
      <c r="A225" s="54"/>
      <c r="E225" s="25"/>
      <c r="F225" s="25"/>
      <c r="G225" s="25"/>
      <c r="H225" s="25"/>
    </row>
    <row r="226" spans="1:8" s="26" customFormat="1">
      <c r="A226" s="54"/>
      <c r="E226" s="25"/>
      <c r="F226" s="25"/>
      <c r="G226" s="25"/>
      <c r="H226" s="25"/>
    </row>
    <row r="227" spans="1:8" s="26" customFormat="1">
      <c r="A227" s="54"/>
      <c r="E227" s="25"/>
      <c r="F227" s="25"/>
      <c r="G227" s="25"/>
      <c r="H227" s="25"/>
    </row>
    <row r="228" spans="1:8" s="26" customFormat="1">
      <c r="A228" s="54"/>
      <c r="E228" s="25"/>
      <c r="F228" s="25"/>
      <c r="G228" s="25"/>
      <c r="H228" s="25"/>
    </row>
    <row r="229" spans="1:8" s="26" customFormat="1">
      <c r="A229" s="54"/>
      <c r="E229" s="25"/>
      <c r="F229" s="25"/>
      <c r="G229" s="25"/>
      <c r="H229" s="25"/>
    </row>
    <row r="230" spans="1:8" s="26" customFormat="1">
      <c r="A230" s="54"/>
      <c r="E230" s="25"/>
      <c r="F230" s="25"/>
      <c r="G230" s="25"/>
      <c r="H230" s="25"/>
    </row>
    <row r="231" spans="1:8" s="26" customFormat="1">
      <c r="A231" s="54"/>
      <c r="E231" s="25"/>
      <c r="F231" s="25"/>
      <c r="G231" s="25"/>
      <c r="H231" s="25"/>
    </row>
    <row r="232" spans="1:8" s="26" customFormat="1">
      <c r="A232" s="54"/>
      <c r="E232" s="25"/>
      <c r="F232" s="25"/>
      <c r="G232" s="25"/>
      <c r="H232" s="25"/>
    </row>
    <row r="233" spans="1:8" s="26" customFormat="1">
      <c r="A233" s="54"/>
      <c r="E233" s="25"/>
      <c r="F233" s="25"/>
      <c r="G233" s="25"/>
      <c r="H233" s="25"/>
    </row>
    <row r="234" spans="1:8" s="26" customFormat="1">
      <c r="A234" s="54"/>
      <c r="E234" s="25"/>
      <c r="F234" s="25"/>
      <c r="G234" s="25"/>
      <c r="H234" s="25"/>
    </row>
    <row r="235" spans="1:8" s="26" customFormat="1">
      <c r="A235" s="54"/>
      <c r="E235" s="25"/>
      <c r="F235" s="25"/>
      <c r="G235" s="25"/>
      <c r="H235" s="25"/>
    </row>
    <row r="236" spans="1:8" s="26" customFormat="1">
      <c r="A236" s="54"/>
      <c r="E236" s="25"/>
      <c r="F236" s="25"/>
      <c r="G236" s="25"/>
      <c r="H236" s="25"/>
    </row>
    <row r="237" spans="1:8" s="26" customFormat="1">
      <c r="A237" s="54"/>
      <c r="E237" s="25"/>
      <c r="F237" s="25"/>
      <c r="G237" s="25"/>
      <c r="H237" s="25"/>
    </row>
    <row r="238" spans="1:8" s="26" customFormat="1">
      <c r="A238" s="54"/>
      <c r="E238" s="25"/>
      <c r="F238" s="25"/>
      <c r="G238" s="25"/>
      <c r="H238" s="25"/>
    </row>
    <row r="239" spans="1:8" s="26" customFormat="1">
      <c r="A239" s="54"/>
      <c r="E239" s="25"/>
      <c r="F239" s="25"/>
      <c r="G239" s="25"/>
      <c r="H239" s="25"/>
    </row>
    <row r="240" spans="1:8" s="26" customFormat="1">
      <c r="A240" s="54"/>
      <c r="E240" s="25"/>
      <c r="F240" s="25"/>
      <c r="G240" s="25"/>
      <c r="H240" s="25"/>
    </row>
    <row r="241" spans="1:8" s="26" customFormat="1">
      <c r="A241" s="54"/>
      <c r="E241" s="25"/>
      <c r="F241" s="25"/>
      <c r="G241" s="25"/>
      <c r="H241" s="25"/>
    </row>
    <row r="242" spans="1:8" s="26" customFormat="1">
      <c r="A242" s="54"/>
      <c r="E242" s="25"/>
      <c r="F242" s="25"/>
      <c r="G242" s="25"/>
      <c r="H242" s="25"/>
    </row>
    <row r="243" spans="1:8" s="26" customFormat="1">
      <c r="A243" s="54"/>
      <c r="E243" s="25"/>
      <c r="F243" s="25"/>
      <c r="G243" s="25"/>
      <c r="H243" s="25"/>
    </row>
    <row r="244" spans="1:8" s="26" customFormat="1">
      <c r="A244" s="54"/>
      <c r="E244" s="25"/>
      <c r="F244" s="25"/>
      <c r="G244" s="25"/>
      <c r="H244" s="25"/>
    </row>
    <row r="245" spans="1:8" s="26" customFormat="1">
      <c r="A245" s="54"/>
      <c r="E245" s="25"/>
      <c r="F245" s="25"/>
      <c r="G245" s="25"/>
      <c r="H245" s="25"/>
    </row>
    <row r="246" spans="1:8" s="26" customFormat="1">
      <c r="A246" s="54"/>
      <c r="E246" s="25"/>
      <c r="F246" s="25"/>
      <c r="G246" s="25"/>
      <c r="H246" s="25"/>
    </row>
    <row r="247" spans="1:8" s="26" customFormat="1">
      <c r="A247" s="54"/>
      <c r="E247" s="25"/>
      <c r="F247" s="25"/>
      <c r="G247" s="25"/>
      <c r="H247" s="25"/>
    </row>
    <row r="248" spans="1:8" s="26" customFormat="1">
      <c r="A248" s="54"/>
      <c r="E248" s="25"/>
      <c r="F248" s="25"/>
      <c r="G248" s="25"/>
      <c r="H248" s="25"/>
    </row>
    <row r="249" spans="1:8" s="26" customFormat="1">
      <c r="A249" s="54"/>
      <c r="E249" s="25"/>
      <c r="F249" s="25"/>
      <c r="G249" s="25"/>
      <c r="H249" s="25"/>
    </row>
    <row r="250" spans="1:8" s="26" customFormat="1">
      <c r="A250" s="54"/>
      <c r="E250" s="25"/>
      <c r="F250" s="25"/>
      <c r="G250" s="25"/>
      <c r="H250" s="25"/>
    </row>
    <row r="251" spans="1:8" s="26" customFormat="1">
      <c r="A251" s="54"/>
      <c r="E251" s="25"/>
      <c r="F251" s="25"/>
      <c r="G251" s="25"/>
      <c r="H251" s="25"/>
    </row>
    <row r="252" spans="1:8" s="26" customFormat="1">
      <c r="A252" s="54"/>
      <c r="E252" s="25"/>
      <c r="F252" s="25"/>
      <c r="G252" s="25"/>
      <c r="H252" s="25"/>
    </row>
    <row r="253" spans="1:8" s="26" customFormat="1">
      <c r="A253" s="54"/>
      <c r="E253" s="25"/>
      <c r="F253" s="25"/>
      <c r="G253" s="25"/>
      <c r="H253" s="25"/>
    </row>
    <row r="254" spans="1:8" s="26" customFormat="1">
      <c r="A254" s="54"/>
      <c r="E254" s="25"/>
      <c r="F254" s="25"/>
      <c r="G254" s="25"/>
      <c r="H254" s="25"/>
    </row>
    <row r="255" spans="1:8" s="26" customFormat="1">
      <c r="A255" s="54"/>
      <c r="E255" s="25"/>
      <c r="F255" s="25"/>
      <c r="G255" s="25"/>
      <c r="H255" s="25"/>
    </row>
    <row r="256" spans="1:8" s="26" customFormat="1">
      <c r="A256" s="54"/>
      <c r="E256" s="25"/>
      <c r="F256" s="25"/>
      <c r="G256" s="25"/>
      <c r="H256" s="25"/>
    </row>
    <row r="257" spans="1:8" s="26" customFormat="1">
      <c r="A257" s="54"/>
      <c r="E257" s="25"/>
      <c r="F257" s="25"/>
      <c r="G257" s="25"/>
      <c r="H257" s="25"/>
    </row>
    <row r="258" spans="1:8" s="26" customFormat="1">
      <c r="A258" s="54"/>
      <c r="E258" s="25"/>
      <c r="F258" s="25"/>
      <c r="G258" s="25"/>
      <c r="H258" s="25"/>
    </row>
    <row r="259" spans="1:8" s="26" customFormat="1">
      <c r="A259" s="54"/>
      <c r="E259" s="25"/>
      <c r="F259" s="25"/>
      <c r="G259" s="25"/>
      <c r="H259" s="25"/>
    </row>
    <row r="260" spans="1:8" s="26" customFormat="1">
      <c r="A260" s="54"/>
      <c r="E260" s="25"/>
      <c r="F260" s="25"/>
      <c r="G260" s="25"/>
      <c r="H260" s="25"/>
    </row>
    <row r="261" spans="1:8" s="26" customFormat="1">
      <c r="A261" s="54"/>
      <c r="E261" s="25"/>
      <c r="F261" s="25"/>
      <c r="G261" s="25"/>
      <c r="H261" s="25"/>
    </row>
    <row r="262" spans="1:8" s="26" customFormat="1">
      <c r="A262" s="54"/>
      <c r="E262" s="25"/>
      <c r="F262" s="25"/>
      <c r="G262" s="25"/>
      <c r="H262" s="25"/>
    </row>
    <row r="263" spans="1:8" s="26" customFormat="1">
      <c r="A263" s="54"/>
      <c r="E263" s="25"/>
      <c r="F263" s="25"/>
      <c r="G263" s="25"/>
      <c r="H263" s="25"/>
    </row>
    <row r="264" spans="1:8" s="26" customFormat="1">
      <c r="A264" s="54"/>
      <c r="E264" s="25"/>
      <c r="F264" s="25"/>
      <c r="G264" s="25"/>
      <c r="H264" s="25"/>
    </row>
    <row r="265" spans="1:8" s="26" customFormat="1">
      <c r="A265" s="54"/>
      <c r="E265" s="25"/>
      <c r="F265" s="25"/>
      <c r="G265" s="25"/>
      <c r="H265" s="25"/>
    </row>
    <row r="266" spans="1:8" s="26" customFormat="1">
      <c r="A266" s="54"/>
      <c r="E266" s="25"/>
      <c r="F266" s="25"/>
      <c r="G266" s="25"/>
      <c r="H266" s="25"/>
    </row>
    <row r="267" spans="1:8" s="26" customFormat="1">
      <c r="A267" s="54"/>
      <c r="E267" s="25"/>
      <c r="F267" s="25"/>
      <c r="G267" s="25"/>
      <c r="H267" s="25"/>
    </row>
    <row r="268" spans="1:8" s="26" customFormat="1">
      <c r="A268" s="54"/>
      <c r="E268" s="25"/>
      <c r="F268" s="25"/>
      <c r="G268" s="25"/>
      <c r="H268" s="25"/>
    </row>
    <row r="269" spans="1:8" s="26" customFormat="1">
      <c r="A269" s="54"/>
      <c r="E269" s="25"/>
      <c r="F269" s="25"/>
      <c r="G269" s="25"/>
      <c r="H269" s="25"/>
    </row>
    <row r="270" spans="1:8" s="26" customFormat="1">
      <c r="A270" s="54"/>
      <c r="E270" s="25"/>
      <c r="F270" s="25"/>
      <c r="G270" s="25"/>
      <c r="H270" s="25"/>
    </row>
    <row r="271" spans="1:8" s="26" customFormat="1">
      <c r="A271" s="54"/>
      <c r="E271" s="25"/>
      <c r="F271" s="25"/>
      <c r="G271" s="25"/>
      <c r="H271" s="25"/>
    </row>
    <row r="272" spans="1:8" s="26" customFormat="1">
      <c r="A272" s="54"/>
      <c r="E272" s="25"/>
      <c r="F272" s="25"/>
      <c r="G272" s="25"/>
      <c r="H272" s="25"/>
    </row>
    <row r="273" spans="1:8" s="26" customFormat="1">
      <c r="A273" s="54"/>
      <c r="E273" s="25"/>
      <c r="F273" s="25"/>
      <c r="G273" s="25"/>
      <c r="H273" s="25"/>
    </row>
    <row r="274" spans="1:8" s="26" customFormat="1">
      <c r="A274" s="54"/>
      <c r="E274" s="25"/>
      <c r="F274" s="25"/>
      <c r="G274" s="25"/>
      <c r="H274" s="25"/>
    </row>
    <row r="275" spans="1:8" s="26" customFormat="1">
      <c r="A275" s="54"/>
      <c r="E275" s="25"/>
      <c r="F275" s="25"/>
      <c r="G275" s="25"/>
      <c r="H275" s="25"/>
    </row>
    <row r="276" spans="1:8" s="26" customFormat="1">
      <c r="A276" s="54"/>
      <c r="E276" s="25"/>
      <c r="F276" s="25"/>
      <c r="G276" s="25"/>
      <c r="H276" s="25"/>
    </row>
    <row r="277" spans="1:8" s="26" customFormat="1">
      <c r="A277" s="54"/>
      <c r="E277" s="25"/>
      <c r="F277" s="25"/>
      <c r="G277" s="25"/>
      <c r="H277" s="25"/>
    </row>
    <row r="278" spans="1:8" s="26" customFormat="1">
      <c r="A278" s="54"/>
      <c r="E278" s="25"/>
      <c r="F278" s="25"/>
      <c r="G278" s="25"/>
      <c r="H278" s="25"/>
    </row>
    <row r="279" spans="1:8" s="26" customFormat="1">
      <c r="A279" s="54"/>
      <c r="E279" s="25"/>
      <c r="F279" s="25"/>
      <c r="G279" s="25"/>
      <c r="H279" s="25"/>
    </row>
    <row r="280" spans="1:8" s="26" customFormat="1">
      <c r="A280" s="54"/>
      <c r="E280" s="25"/>
      <c r="F280" s="25"/>
      <c r="G280" s="25"/>
      <c r="H280" s="25"/>
    </row>
    <row r="281" spans="1:8" s="26" customFormat="1">
      <c r="A281" s="54"/>
      <c r="E281" s="25"/>
      <c r="F281" s="25"/>
      <c r="G281" s="25"/>
      <c r="H281" s="25"/>
    </row>
    <row r="282" spans="1:8" s="26" customFormat="1">
      <c r="A282" s="54"/>
      <c r="E282" s="25"/>
      <c r="F282" s="25"/>
      <c r="G282" s="25"/>
      <c r="H282" s="25"/>
    </row>
    <row r="283" spans="1:8" s="26" customFormat="1">
      <c r="A283" s="54"/>
      <c r="E283" s="25"/>
      <c r="F283" s="25"/>
      <c r="G283" s="25"/>
      <c r="H283" s="25"/>
    </row>
    <row r="284" spans="1:8" s="26" customFormat="1">
      <c r="A284" s="54"/>
      <c r="E284" s="25"/>
      <c r="F284" s="25"/>
      <c r="G284" s="25"/>
      <c r="H284" s="25"/>
    </row>
    <row r="285" spans="1:8" s="26" customFormat="1">
      <c r="A285" s="54"/>
      <c r="E285" s="25"/>
      <c r="F285" s="25"/>
      <c r="G285" s="25"/>
      <c r="H285" s="25"/>
    </row>
    <row r="286" spans="1:8" s="26" customFormat="1">
      <c r="A286" s="54"/>
      <c r="E286" s="25"/>
      <c r="F286" s="25"/>
      <c r="G286" s="25"/>
      <c r="H286" s="25"/>
    </row>
    <row r="287" spans="1:8" s="26" customFormat="1">
      <c r="A287" s="54"/>
      <c r="E287" s="25"/>
      <c r="F287" s="25"/>
      <c r="G287" s="25"/>
      <c r="H287" s="25"/>
    </row>
    <row r="288" spans="1:8" s="26" customFormat="1">
      <c r="A288" s="54"/>
      <c r="E288" s="25"/>
      <c r="F288" s="25"/>
      <c r="G288" s="25"/>
      <c r="H288" s="25"/>
    </row>
    <row r="289" spans="1:8" s="26" customFormat="1">
      <c r="A289" s="54"/>
      <c r="E289" s="25"/>
      <c r="F289" s="25"/>
      <c r="G289" s="25"/>
      <c r="H289" s="25"/>
    </row>
    <row r="290" spans="1:8" s="26" customFormat="1">
      <c r="A290" s="54"/>
      <c r="E290" s="25"/>
      <c r="F290" s="25"/>
      <c r="G290" s="25"/>
      <c r="H290" s="25"/>
    </row>
    <row r="291" spans="1:8" s="26" customFormat="1">
      <c r="A291" s="54"/>
      <c r="E291" s="25"/>
      <c r="F291" s="25"/>
      <c r="G291" s="25"/>
      <c r="H291" s="25"/>
    </row>
    <row r="292" spans="1:8" s="26" customFormat="1">
      <c r="A292" s="54"/>
      <c r="E292" s="25"/>
      <c r="F292" s="25"/>
      <c r="G292" s="25"/>
      <c r="H292" s="25"/>
    </row>
    <row r="293" spans="1:8" s="26" customFormat="1">
      <c r="A293" s="54"/>
      <c r="E293" s="25"/>
      <c r="F293" s="25"/>
      <c r="G293" s="25"/>
      <c r="H293" s="25"/>
    </row>
    <row r="294" spans="1:8" s="26" customFormat="1">
      <c r="A294" s="54"/>
      <c r="E294" s="25"/>
      <c r="F294" s="25"/>
      <c r="G294" s="25"/>
      <c r="H294" s="25"/>
    </row>
    <row r="295" spans="1:8" s="26" customFormat="1">
      <c r="A295" s="54"/>
      <c r="E295" s="25"/>
      <c r="F295" s="25"/>
      <c r="G295" s="25"/>
      <c r="H295" s="25"/>
    </row>
    <row r="296" spans="1:8" s="26" customFormat="1">
      <c r="A296" s="54"/>
      <c r="E296" s="25"/>
      <c r="F296" s="25"/>
      <c r="G296" s="25"/>
      <c r="H296" s="25"/>
    </row>
    <row r="297" spans="1:8" s="26" customFormat="1">
      <c r="A297" s="54"/>
      <c r="E297" s="25"/>
      <c r="F297" s="25"/>
      <c r="G297" s="25"/>
      <c r="H297" s="25"/>
    </row>
    <row r="298" spans="1:8" s="26" customFormat="1">
      <c r="A298" s="54"/>
      <c r="E298" s="25"/>
      <c r="F298" s="25"/>
      <c r="G298" s="25"/>
      <c r="H298" s="25"/>
    </row>
    <row r="299" spans="1:8" s="26" customFormat="1">
      <c r="A299" s="54"/>
      <c r="E299" s="25"/>
      <c r="F299" s="25"/>
      <c r="G299" s="25"/>
      <c r="H299" s="25"/>
    </row>
    <row r="300" spans="1:8" s="26" customFormat="1">
      <c r="A300" s="54"/>
      <c r="E300" s="25"/>
      <c r="F300" s="25"/>
      <c r="G300" s="25"/>
      <c r="H300" s="25"/>
    </row>
    <row r="301" spans="1:8" s="26" customFormat="1">
      <c r="A301" s="54"/>
      <c r="E301" s="25"/>
      <c r="F301" s="25"/>
      <c r="G301" s="25"/>
      <c r="H301" s="25"/>
    </row>
    <row r="302" spans="1:8" s="26" customFormat="1">
      <c r="A302" s="54"/>
      <c r="E302" s="25"/>
      <c r="F302" s="25"/>
      <c r="G302" s="25"/>
      <c r="H302" s="25"/>
    </row>
    <row r="303" spans="1:8" s="26" customFormat="1">
      <c r="A303" s="54"/>
      <c r="E303" s="25"/>
      <c r="F303" s="25"/>
      <c r="G303" s="25"/>
      <c r="H303" s="25"/>
    </row>
    <row r="304" spans="1:8" s="26" customFormat="1">
      <c r="A304" s="54"/>
      <c r="E304" s="25"/>
      <c r="F304" s="25"/>
      <c r="G304" s="25"/>
      <c r="H304" s="25"/>
    </row>
    <row r="305" spans="1:8" s="26" customFormat="1">
      <c r="A305" s="54"/>
      <c r="E305" s="25"/>
      <c r="F305" s="25"/>
      <c r="G305" s="25"/>
      <c r="H305" s="25"/>
    </row>
    <row r="306" spans="1:8" s="26" customFormat="1">
      <c r="A306" s="54"/>
      <c r="E306" s="25"/>
      <c r="F306" s="25"/>
      <c r="G306" s="25"/>
      <c r="H306" s="25"/>
    </row>
  </sheetData>
  <mergeCells count="16">
    <mergeCell ref="A136:H136"/>
    <mergeCell ref="C154:D154"/>
    <mergeCell ref="C155:D155"/>
    <mergeCell ref="F154:G154"/>
    <mergeCell ref="F155:G155"/>
    <mergeCell ref="A1:H1"/>
    <mergeCell ref="A51:H51"/>
    <mergeCell ref="A118:H118"/>
    <mergeCell ref="A127:H127"/>
    <mergeCell ref="A2:H2"/>
    <mergeCell ref="A4:A5"/>
    <mergeCell ref="B4:B5"/>
    <mergeCell ref="C4:D4"/>
    <mergeCell ref="E4:H4"/>
    <mergeCell ref="A7:H7"/>
    <mergeCell ref="A69:H69"/>
  </mergeCells>
  <phoneticPr fontId="4" type="noConversion"/>
  <pageMargins left="0.39370078740157483" right="0.39370078740157483" top="0.78740157480314965" bottom="0.39370078740157483" header="0.39370078740157483" footer="0.19685039370078741"/>
  <pageSetup paperSize="9" scale="73" fitToHeight="7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S308"/>
  <sheetViews>
    <sheetView view="pageBreakPreview" topLeftCell="A4" zoomScale="60" zoomScaleNormal="100" workbookViewId="0">
      <selection activeCell="F15" sqref="F15"/>
    </sheetView>
  </sheetViews>
  <sheetFormatPr defaultRowHeight="18.75"/>
  <cols>
    <col min="1" max="1" width="9.140625" style="73"/>
    <col min="2" max="2" width="72.5703125" style="73" customWidth="1"/>
    <col min="3" max="3" width="12" style="307" customWidth="1"/>
    <col min="4" max="4" width="14.85546875" style="307" customWidth="1"/>
    <col min="5" max="5" width="15" style="307" customWidth="1"/>
    <col min="6" max="6" width="15.140625" style="307" customWidth="1"/>
    <col min="7" max="7" width="14.5703125" style="307" customWidth="1"/>
    <col min="8" max="8" width="14.140625" style="73" customWidth="1"/>
    <col min="9" max="9" width="14.42578125" style="73" customWidth="1"/>
    <col min="10" max="10" width="15.28515625" style="73" customWidth="1"/>
    <col min="11" max="11" width="14" style="73" customWidth="1"/>
    <col min="12" max="12" width="66.7109375" style="73" customWidth="1"/>
    <col min="13" max="13" width="9.140625" style="73"/>
    <col min="14" max="14" width="16" style="73" customWidth="1"/>
    <col min="15" max="16384" width="9.140625" style="73"/>
  </cols>
  <sheetData>
    <row r="2" spans="1:15" ht="22.5">
      <c r="B2" s="354" t="s">
        <v>112</v>
      </c>
      <c r="C2" s="354"/>
      <c r="D2" s="354"/>
      <c r="E2" s="354"/>
      <c r="F2" s="354"/>
      <c r="G2" s="354"/>
      <c r="H2" s="354"/>
    </row>
    <row r="3" spans="1:15">
      <c r="B3" s="311"/>
      <c r="C3" s="74"/>
      <c r="D3" s="311"/>
      <c r="E3" s="311"/>
      <c r="F3" s="311"/>
      <c r="G3" s="74"/>
      <c r="H3" s="311"/>
    </row>
    <row r="4" spans="1:15" ht="41.25" customHeight="1">
      <c r="A4" s="359" t="s">
        <v>86</v>
      </c>
      <c r="B4" s="359" t="s">
        <v>22</v>
      </c>
      <c r="C4" s="361" t="s">
        <v>4</v>
      </c>
      <c r="D4" s="361" t="s">
        <v>370</v>
      </c>
      <c r="E4" s="355" t="s">
        <v>381</v>
      </c>
      <c r="F4" s="355" t="s">
        <v>382</v>
      </c>
      <c r="G4" s="357" t="s">
        <v>153</v>
      </c>
      <c r="H4" s="361" t="s">
        <v>154</v>
      </c>
    </row>
    <row r="5" spans="1:15" ht="42.75" customHeight="1">
      <c r="A5" s="360"/>
      <c r="B5" s="360"/>
      <c r="C5" s="362"/>
      <c r="D5" s="362"/>
      <c r="E5" s="356"/>
      <c r="F5" s="356"/>
      <c r="G5" s="358"/>
      <c r="H5" s="362"/>
    </row>
    <row r="6" spans="1:15" ht="24.75" customHeight="1">
      <c r="A6" s="75">
        <v>1</v>
      </c>
      <c r="B6" s="75">
        <v>2</v>
      </c>
      <c r="C6" s="76">
        <v>3</v>
      </c>
      <c r="D6" s="76">
        <v>4</v>
      </c>
      <c r="E6" s="76">
        <v>5</v>
      </c>
      <c r="F6" s="76">
        <v>6</v>
      </c>
      <c r="G6" s="76">
        <v>7</v>
      </c>
      <c r="H6" s="76">
        <v>8</v>
      </c>
    </row>
    <row r="7" spans="1:15" ht="30.75" customHeight="1">
      <c r="A7" s="363" t="s">
        <v>85</v>
      </c>
      <c r="B7" s="364"/>
      <c r="C7" s="76"/>
      <c r="D7" s="80">
        <f>D11+D8+D19</f>
        <v>72042.799999999988</v>
      </c>
      <c r="E7" s="80">
        <f>E11+E8+E19</f>
        <v>90310.900000000023</v>
      </c>
      <c r="F7" s="80">
        <f>F11+F8+F19</f>
        <v>76221.600000000006</v>
      </c>
      <c r="G7" s="80">
        <f>F7-E7</f>
        <v>-14089.300000000017</v>
      </c>
      <c r="H7" s="80">
        <f>F7/E7*100</f>
        <v>84.399114614072033</v>
      </c>
      <c r="J7" s="131">
        <v>65319.5</v>
      </c>
    </row>
    <row r="8" spans="1:15" ht="47.25" customHeight="1">
      <c r="A8" s="365" t="s">
        <v>84</v>
      </c>
      <c r="B8" s="366"/>
      <c r="C8" s="121">
        <v>1000</v>
      </c>
      <c r="D8" s="80">
        <f>D9+D10</f>
        <v>54452.6</v>
      </c>
      <c r="E8" s="80">
        <f>E9+E10</f>
        <v>77860.300000000017</v>
      </c>
      <c r="F8" s="80">
        <f>F9+F10</f>
        <v>59450.500000000007</v>
      </c>
      <c r="G8" s="80">
        <f t="shared" ref="G8:G24" si="0">F8-E8</f>
        <v>-18409.80000000001</v>
      </c>
      <c r="H8" s="80">
        <f t="shared" ref="H8:H20" si="1">F8/E8*100</f>
        <v>76.355344122742906</v>
      </c>
    </row>
    <row r="9" spans="1:15" ht="46.5" customHeight="1">
      <c r="A9" s="122" t="s">
        <v>93</v>
      </c>
      <c r="B9" s="93" t="s">
        <v>235</v>
      </c>
      <c r="C9" s="312"/>
      <c r="D9" s="296">
        <f>'Розшифровка 2 до формування'!D8</f>
        <v>54434.7</v>
      </c>
      <c r="E9" s="296">
        <f>'Розшифровка 2 до формування'!E8</f>
        <v>77836.700000000012</v>
      </c>
      <c r="F9" s="296">
        <f>'Розшифровка 2 до формування'!F8</f>
        <v>59403.600000000006</v>
      </c>
      <c r="G9" s="296">
        <f t="shared" si="0"/>
        <v>-18433.100000000006</v>
      </c>
      <c r="H9" s="296">
        <f t="shared" si="1"/>
        <v>76.318240624281344</v>
      </c>
    </row>
    <row r="10" spans="1:15" ht="39.75" customHeight="1">
      <c r="A10" s="123">
        <v>2</v>
      </c>
      <c r="B10" s="124" t="s">
        <v>234</v>
      </c>
      <c r="C10" s="312"/>
      <c r="D10" s="296">
        <f>'Розшифровка 2 до формування'!D101</f>
        <v>17.899999999999999</v>
      </c>
      <c r="E10" s="296">
        <f>'Розшифровка 2 до формування'!E101</f>
        <v>23.6</v>
      </c>
      <c r="F10" s="296">
        <f>'Розшифровка 2 до формування'!F101</f>
        <v>46.900000000000006</v>
      </c>
      <c r="G10" s="296">
        <f t="shared" si="0"/>
        <v>23.300000000000004</v>
      </c>
      <c r="H10" s="296">
        <f t="shared" si="1"/>
        <v>198.72881355932205</v>
      </c>
    </row>
    <row r="11" spans="1:15" ht="30.75" customHeight="1">
      <c r="A11" s="367" t="s">
        <v>42</v>
      </c>
      <c r="B11" s="368"/>
      <c r="C11" s="121">
        <v>1040</v>
      </c>
      <c r="D11" s="80">
        <f>SUM(D12:D18)</f>
        <v>14803.300000000001</v>
      </c>
      <c r="E11" s="80">
        <f>SUM(E12:E18)</f>
        <v>10314.1</v>
      </c>
      <c r="F11" s="80">
        <f>SUM(F12:F18)</f>
        <v>14249.5</v>
      </c>
      <c r="G11" s="80">
        <f t="shared" si="0"/>
        <v>3935.3999999999996</v>
      </c>
      <c r="H11" s="80">
        <f t="shared" si="1"/>
        <v>138.15553465644118</v>
      </c>
    </row>
    <row r="12" spans="1:15" ht="34.5" customHeight="1">
      <c r="A12" s="125" t="s">
        <v>93</v>
      </c>
      <c r="B12" s="306" t="s">
        <v>180</v>
      </c>
      <c r="C12" s="313"/>
      <c r="D12" s="296">
        <f>'Розшифровка 2 до формування'!D74</f>
        <v>9278.5</v>
      </c>
      <c r="E12" s="296">
        <f>'Розшифровка 2 до формування'!E74</f>
        <v>6347.3</v>
      </c>
      <c r="F12" s="296">
        <f>'Розшифровка 2 до формування'!F74</f>
        <v>6347.3</v>
      </c>
      <c r="G12" s="296">
        <f t="shared" si="0"/>
        <v>0</v>
      </c>
      <c r="H12" s="296">
        <f t="shared" si="1"/>
        <v>100</v>
      </c>
      <c r="M12" s="89"/>
      <c r="O12" s="89"/>
    </row>
    <row r="13" spans="1:15" ht="39" hidden="1" customHeight="1">
      <c r="A13" s="125"/>
      <c r="B13" s="126" t="s">
        <v>181</v>
      </c>
      <c r="C13" s="313"/>
      <c r="D13" s="296"/>
      <c r="E13" s="296"/>
      <c r="F13" s="296"/>
      <c r="G13" s="296">
        <f t="shared" si="0"/>
        <v>0</v>
      </c>
      <c r="H13" s="296"/>
    </row>
    <row r="14" spans="1:15" ht="33.75" customHeight="1">
      <c r="A14" s="125">
        <v>2</v>
      </c>
      <c r="B14" s="127" t="s">
        <v>182</v>
      </c>
      <c r="C14" s="313"/>
      <c r="D14" s="296">
        <f>'Розшифровка 2 до формування'!D92</f>
        <v>866.4</v>
      </c>
      <c r="E14" s="296">
        <f>'Розшифровка 2 до формування'!E92</f>
        <v>637.4</v>
      </c>
      <c r="F14" s="296">
        <f>'Розшифровка 2 до формування'!F92</f>
        <v>420</v>
      </c>
      <c r="G14" s="296">
        <f t="shared" si="0"/>
        <v>-217.39999999999998</v>
      </c>
      <c r="H14" s="296">
        <f t="shared" si="1"/>
        <v>65.892689049262628</v>
      </c>
      <c r="M14" s="310"/>
      <c r="N14" s="310"/>
    </row>
    <row r="15" spans="1:15" ht="46.5" customHeight="1">
      <c r="A15" s="125">
        <v>3</v>
      </c>
      <c r="B15" s="126" t="s">
        <v>239</v>
      </c>
      <c r="C15" s="128"/>
      <c r="D15" s="296">
        <f>'Розшифровка 2 до формування'!D119</f>
        <v>959.7</v>
      </c>
      <c r="E15" s="296">
        <f>'Розшифровка 2 до формування'!E119</f>
        <v>504.4</v>
      </c>
      <c r="F15" s="296">
        <f>'Розшифровка 2 до формування'!F119</f>
        <v>1278.3</v>
      </c>
      <c r="G15" s="296">
        <f t="shared" si="0"/>
        <v>773.9</v>
      </c>
      <c r="H15" s="296">
        <f t="shared" si="1"/>
        <v>253.42981760507533</v>
      </c>
    </row>
    <row r="16" spans="1:15" ht="33.75" customHeight="1">
      <c r="A16" s="125">
        <v>4</v>
      </c>
      <c r="B16" s="126" t="s">
        <v>240</v>
      </c>
      <c r="C16" s="128"/>
      <c r="D16" s="296">
        <f>'Розшифровка 2 до формування'!D211</f>
        <v>6.9</v>
      </c>
      <c r="E16" s="296">
        <f>'Розшифровка 2 до формування'!E211</f>
        <v>24.6</v>
      </c>
      <c r="F16" s="296">
        <f>'Розшифровка 2 до формування'!F211</f>
        <v>0</v>
      </c>
      <c r="G16" s="296">
        <f t="shared" ref="G16:G17" si="2">F16-E16</f>
        <v>-24.6</v>
      </c>
      <c r="H16" s="296">
        <f t="shared" ref="H16:H17" si="3">F16/E16*100</f>
        <v>0</v>
      </c>
    </row>
    <row r="17" spans="1:10" ht="33.75" customHeight="1">
      <c r="A17" s="125">
        <v>5</v>
      </c>
      <c r="B17" s="126" t="s">
        <v>202</v>
      </c>
      <c r="C17" s="128"/>
      <c r="D17" s="296">
        <f>'Розшифровка 2 до формування'!D175</f>
        <v>1398.1</v>
      </c>
      <c r="E17" s="296">
        <f>'Розшифровка 2 до формування'!E175</f>
        <v>0</v>
      </c>
      <c r="F17" s="296">
        <f>'Розшифровка 2 до формування'!F175</f>
        <v>1460.7999999999997</v>
      </c>
      <c r="G17" s="296">
        <f t="shared" si="2"/>
        <v>1460.7999999999997</v>
      </c>
      <c r="H17" s="146" t="e">
        <f t="shared" si="3"/>
        <v>#DIV/0!</v>
      </c>
    </row>
    <row r="18" spans="1:10" ht="45" customHeight="1">
      <c r="A18" s="125">
        <v>6</v>
      </c>
      <c r="B18" s="126" t="s">
        <v>131</v>
      </c>
      <c r="C18" s="129"/>
      <c r="D18" s="296">
        <f>'Розшифровка 2 до формування'!D167</f>
        <v>2293.7000000000003</v>
      </c>
      <c r="E18" s="296">
        <f>'Розшифровка 2 до формування'!E167</f>
        <v>2800.4</v>
      </c>
      <c r="F18" s="296">
        <f>'Розшифровка 2 до формування'!F167</f>
        <v>4743.1000000000004</v>
      </c>
      <c r="G18" s="296">
        <f t="shared" si="0"/>
        <v>1942.7000000000003</v>
      </c>
      <c r="H18" s="296">
        <f t="shared" si="1"/>
        <v>169.37223253820883</v>
      </c>
    </row>
    <row r="19" spans="1:10" ht="27" customHeight="1">
      <c r="A19" s="369" t="s">
        <v>26</v>
      </c>
      <c r="B19" s="370"/>
      <c r="C19" s="121">
        <v>1150</v>
      </c>
      <c r="D19" s="80">
        <f>D20</f>
        <v>2786.9</v>
      </c>
      <c r="E19" s="80">
        <f>E20</f>
        <v>2136.5</v>
      </c>
      <c r="F19" s="80">
        <f>F20</f>
        <v>2521.6</v>
      </c>
      <c r="G19" s="80">
        <f t="shared" si="0"/>
        <v>385.09999999999991</v>
      </c>
      <c r="H19" s="80">
        <f t="shared" si="1"/>
        <v>118.02480692721741</v>
      </c>
    </row>
    <row r="20" spans="1:10" ht="28.5" customHeight="1">
      <c r="A20" s="125" t="s">
        <v>93</v>
      </c>
      <c r="B20" s="126" t="s">
        <v>183</v>
      </c>
      <c r="C20" s="121"/>
      <c r="D20" s="296">
        <f>'Розшифровка 2 до формування'!D216</f>
        <v>2786.9</v>
      </c>
      <c r="E20" s="296">
        <f>'Розшифровка 2 до формування'!E216</f>
        <v>2136.5</v>
      </c>
      <c r="F20" s="296">
        <f>'Розшифровка 2 до формування'!F216</f>
        <v>2521.6</v>
      </c>
      <c r="G20" s="296">
        <f t="shared" si="0"/>
        <v>385.09999999999991</v>
      </c>
      <c r="H20" s="80">
        <f t="shared" si="1"/>
        <v>118.02480692721741</v>
      </c>
    </row>
    <row r="21" spans="1:10" ht="28.5" customHeight="1">
      <c r="A21" s="338" t="s">
        <v>87</v>
      </c>
      <c r="B21" s="339"/>
      <c r="C21" s="121"/>
      <c r="D21" s="296"/>
      <c r="E21" s="296"/>
      <c r="F21" s="296"/>
      <c r="G21" s="296">
        <f t="shared" si="0"/>
        <v>0</v>
      </c>
      <c r="H21" s="296"/>
    </row>
    <row r="22" spans="1:10" ht="39.75" customHeight="1">
      <c r="A22" s="340" t="s">
        <v>98</v>
      </c>
      <c r="B22" s="341"/>
      <c r="C22" s="309"/>
      <c r="D22" s="296"/>
      <c r="E22" s="296"/>
      <c r="F22" s="296"/>
      <c r="G22" s="296">
        <f t="shared" si="0"/>
        <v>0</v>
      </c>
      <c r="H22" s="296"/>
    </row>
    <row r="23" spans="1:10" ht="25.5" customHeight="1">
      <c r="A23" s="342" t="s">
        <v>88</v>
      </c>
      <c r="B23" s="343"/>
      <c r="C23" s="309">
        <v>1011</v>
      </c>
      <c r="D23" s="80">
        <f>SUM(D24:D28)</f>
        <v>10445.5</v>
      </c>
      <c r="E23" s="80">
        <f>SUM(E24:E28)</f>
        <v>6758.7000000000007</v>
      </c>
      <c r="F23" s="80">
        <f>SUM(F24:F33)</f>
        <v>13431.600000000004</v>
      </c>
      <c r="G23" s="80">
        <f t="shared" si="0"/>
        <v>6672.9000000000033</v>
      </c>
      <c r="H23" s="80">
        <f>F23/E23*100</f>
        <v>198.730525100981</v>
      </c>
    </row>
    <row r="24" spans="1:10" s="131" customFormat="1" ht="27" customHeight="1">
      <c r="A24" s="345" t="s">
        <v>143</v>
      </c>
      <c r="B24" s="346"/>
      <c r="C24" s="309"/>
      <c r="D24" s="296">
        <f>'Розшифровка 2 до формування'!D12+'Розшифровка 2 до формування'!D80+'Розшифровка 2 до формування'!D105+'Розшифровка 2 до формування'!D123+'Розшифровка 2 до формування'!D180</f>
        <v>5750.4999999999991</v>
      </c>
      <c r="E24" s="296">
        <f>'Розшифровка 2 до формування'!E12+'Розшифровка 2 до формування'!E80+'Розшифровка 2 до формування'!E105+'Розшифровка 2 до формування'!E123+'Розшифровка 2 до формування'!E180</f>
        <v>5394.3</v>
      </c>
      <c r="F24" s="296">
        <f>'Розшифровка 2 до формування'!F12+'Розшифровка 2 до формування'!F80+'Розшифровка 2 до формування'!F105+'Розшифровка 2 до формування'!F123+'Розшифровка 2 до формування'!F180</f>
        <v>11608.600000000002</v>
      </c>
      <c r="G24" s="296">
        <f t="shared" si="0"/>
        <v>6214.300000000002</v>
      </c>
      <c r="H24" s="80">
        <f>F24/E24*100</f>
        <v>215.20123092894354</v>
      </c>
      <c r="I24" s="130"/>
      <c r="J24" s="73"/>
    </row>
    <row r="25" spans="1:10" s="131" customFormat="1" ht="25.5" customHeight="1">
      <c r="A25" s="345" t="s">
        <v>133</v>
      </c>
      <c r="B25" s="346"/>
      <c r="C25" s="309"/>
      <c r="D25" s="296">
        <f>'Розшифровка 2 до формування'!D14+'Розшифровка 2 до формування'!D106+'Розшифровка 2 до формування'!D181+'Розшифровка 2 до формування'!D15</f>
        <v>903.5</v>
      </c>
      <c r="E25" s="296">
        <f>'Розшифровка 2 до формування'!E14</f>
        <v>680.1</v>
      </c>
      <c r="F25" s="296">
        <f>'Розшифровка 2 до формування'!F14+'Розшифровка 2 до формування'!F106+'Розшифровка 2 до формування'!F181+'Розшифровка 2 до формування'!F124</f>
        <v>1254.3</v>
      </c>
      <c r="G25" s="296">
        <f t="shared" ref="G25" si="4">F25-E25</f>
        <v>574.19999999999993</v>
      </c>
      <c r="H25" s="80">
        <f t="shared" ref="H25" si="5">F25/E25*100</f>
        <v>184.4287604764005</v>
      </c>
      <c r="I25" s="73"/>
      <c r="J25" s="73"/>
    </row>
    <row r="26" spans="1:10" s="131" customFormat="1" ht="24.75" customHeight="1">
      <c r="A26" s="345" t="s">
        <v>258</v>
      </c>
      <c r="B26" s="346"/>
      <c r="C26" s="309"/>
      <c r="D26" s="296">
        <v>80</v>
      </c>
      <c r="E26" s="296">
        <v>80</v>
      </c>
      <c r="F26" s="296">
        <v>80</v>
      </c>
      <c r="G26" s="187">
        <f t="shared" ref="G26:G94" si="6">F26-E26</f>
        <v>0</v>
      </c>
      <c r="H26" s="155">
        <f t="shared" ref="H26:H94" si="7">F26/E26*100</f>
        <v>100</v>
      </c>
      <c r="I26" s="73"/>
      <c r="J26" s="73"/>
    </row>
    <row r="27" spans="1:10" s="131" customFormat="1" ht="24.75" customHeight="1">
      <c r="A27" s="329" t="s">
        <v>248</v>
      </c>
      <c r="B27" s="330"/>
      <c r="C27" s="309"/>
      <c r="D27" s="296">
        <f>'Розшифровка 2 до формування'!D81</f>
        <v>165.2</v>
      </c>
      <c r="E27" s="296">
        <f>'Розшифровка 2 до формування'!E81</f>
        <v>67.599999999999994</v>
      </c>
      <c r="F27" s="296">
        <f>'Розшифровка 2 до формування'!F81</f>
        <v>67.599999999999994</v>
      </c>
      <c r="G27" s="187">
        <f t="shared" si="6"/>
        <v>0</v>
      </c>
      <c r="H27" s="149">
        <f t="shared" si="7"/>
        <v>100</v>
      </c>
      <c r="I27" s="73"/>
      <c r="J27" s="73"/>
    </row>
    <row r="28" spans="1:10" s="131" customFormat="1" ht="62.25" customHeight="1">
      <c r="A28" s="336" t="s">
        <v>236</v>
      </c>
      <c r="B28" s="337"/>
      <c r="C28" s="309"/>
      <c r="D28" s="296">
        <f>'Розшифровка 2 до формування'!D79+'Розшифровка 2 до формування'!D13+'Розшифровка 2 до формування'!D179</f>
        <v>3546.3</v>
      </c>
      <c r="E28" s="296">
        <f>'Розшифровка 2 до формування'!E13</f>
        <v>536.70000000000005</v>
      </c>
      <c r="F28" s="296">
        <f>'Розшифровка 2 до формування'!F13</f>
        <v>243.6</v>
      </c>
      <c r="G28" s="187">
        <f t="shared" si="6"/>
        <v>-293.10000000000002</v>
      </c>
      <c r="H28" s="155">
        <f t="shared" si="7"/>
        <v>45.388485187255448</v>
      </c>
    </row>
    <row r="29" spans="1:10" s="131" customFormat="1" ht="25.5" customHeight="1">
      <c r="A29" s="336" t="s">
        <v>314</v>
      </c>
      <c r="B29" s="337"/>
      <c r="C29" s="309"/>
      <c r="D29" s="296"/>
      <c r="E29" s="296"/>
      <c r="F29" s="296">
        <f>'Розшифровка 2 до формування'!F125</f>
        <v>39.700000000000003</v>
      </c>
      <c r="G29" s="187">
        <f t="shared" si="6"/>
        <v>39.700000000000003</v>
      </c>
      <c r="H29" s="149" t="e">
        <f t="shared" si="7"/>
        <v>#DIV/0!</v>
      </c>
    </row>
    <row r="30" spans="1:10" s="131" customFormat="1" ht="38.25" customHeight="1">
      <c r="A30" s="336" t="s">
        <v>390</v>
      </c>
      <c r="B30" s="337"/>
      <c r="C30" s="309"/>
      <c r="D30" s="296"/>
      <c r="E30" s="296"/>
      <c r="F30" s="296">
        <f>'Розшифровка 2 до формування'!F127</f>
        <v>14.1</v>
      </c>
      <c r="G30" s="187">
        <f t="shared" si="6"/>
        <v>14.1</v>
      </c>
      <c r="H30" s="149" t="e">
        <f t="shared" si="7"/>
        <v>#DIV/0!</v>
      </c>
    </row>
    <row r="31" spans="1:10" s="131" customFormat="1" ht="25.5" customHeight="1">
      <c r="A31" s="336" t="s">
        <v>310</v>
      </c>
      <c r="B31" s="337"/>
      <c r="C31" s="309"/>
      <c r="D31" s="296"/>
      <c r="E31" s="296"/>
      <c r="F31" s="296">
        <f>'Розшифровка 2 до формування'!F128</f>
        <v>12.7</v>
      </c>
      <c r="G31" s="187">
        <f t="shared" si="6"/>
        <v>12.7</v>
      </c>
      <c r="H31" s="149" t="e">
        <f t="shared" si="7"/>
        <v>#DIV/0!</v>
      </c>
    </row>
    <row r="32" spans="1:10" s="131" customFormat="1" ht="25.5" customHeight="1">
      <c r="A32" s="336" t="s">
        <v>309</v>
      </c>
      <c r="B32" s="337"/>
      <c r="C32" s="309"/>
      <c r="D32" s="296"/>
      <c r="E32" s="296"/>
      <c r="F32" s="296">
        <f>'Розшифровка 2 до формування'!F129</f>
        <v>82.1</v>
      </c>
      <c r="G32" s="187">
        <f t="shared" si="6"/>
        <v>82.1</v>
      </c>
      <c r="H32" s="149" t="e">
        <f t="shared" si="7"/>
        <v>#DIV/0!</v>
      </c>
    </row>
    <row r="33" spans="1:8" s="131" customFormat="1" ht="25.5" customHeight="1">
      <c r="A33" s="336" t="s">
        <v>304</v>
      </c>
      <c r="B33" s="337"/>
      <c r="C33" s="309"/>
      <c r="D33" s="296"/>
      <c r="E33" s="296"/>
      <c r="F33" s="296">
        <f>'Розшифровка 2 до формування'!F130</f>
        <v>28.9</v>
      </c>
      <c r="G33" s="187">
        <f t="shared" si="6"/>
        <v>28.9</v>
      </c>
      <c r="H33" s="149" t="e">
        <f t="shared" si="7"/>
        <v>#DIV/0!</v>
      </c>
    </row>
    <row r="34" spans="1:8" s="131" customFormat="1" ht="27" customHeight="1">
      <c r="A34" s="342" t="s">
        <v>89</v>
      </c>
      <c r="B34" s="343"/>
      <c r="C34" s="309">
        <v>1015</v>
      </c>
      <c r="D34" s="80">
        <f>SUM(D35:D49)</f>
        <v>9.6999999999999993</v>
      </c>
      <c r="E34" s="80">
        <f t="shared" ref="E34:F34" si="8">SUM(E35:E49)</f>
        <v>13.6</v>
      </c>
      <c r="F34" s="80">
        <f t="shared" si="8"/>
        <v>434.2</v>
      </c>
      <c r="G34" s="187">
        <f t="shared" si="6"/>
        <v>420.59999999999997</v>
      </c>
      <c r="H34" s="187">
        <f t="shared" si="7"/>
        <v>3192.6470588235293</v>
      </c>
    </row>
    <row r="35" spans="1:8" s="131" customFormat="1" ht="27" customHeight="1">
      <c r="A35" s="345" t="s">
        <v>305</v>
      </c>
      <c r="B35" s="346" t="s">
        <v>305</v>
      </c>
      <c r="C35" s="309"/>
      <c r="D35" s="80"/>
      <c r="E35" s="80"/>
      <c r="F35" s="296">
        <f>'Розшифровка 2 до формування'!F19</f>
        <v>171.1</v>
      </c>
      <c r="G35" s="187">
        <f t="shared" si="6"/>
        <v>171.1</v>
      </c>
      <c r="H35" s="146" t="e">
        <f t="shared" si="7"/>
        <v>#DIV/0!</v>
      </c>
    </row>
    <row r="36" spans="1:8" s="131" customFormat="1" ht="27" customHeight="1">
      <c r="A36" s="345" t="s">
        <v>163</v>
      </c>
      <c r="B36" s="346" t="s">
        <v>163</v>
      </c>
      <c r="C36" s="309"/>
      <c r="D36" s="80">
        <v>8.6</v>
      </c>
      <c r="E36" s="296">
        <f>'Розшифровка 2 до формування'!E111</f>
        <v>9.1999999999999993</v>
      </c>
      <c r="F36" s="296">
        <f>'Розшифровка 2 до формування'!F20+'Розшифровка 2 до формування'!F111</f>
        <v>122.1</v>
      </c>
      <c r="G36" s="187">
        <f t="shared" si="6"/>
        <v>112.89999999999999</v>
      </c>
      <c r="H36" s="187">
        <f t="shared" si="7"/>
        <v>1327.1739130434783</v>
      </c>
    </row>
    <row r="37" spans="1:8" s="131" customFormat="1" ht="27" customHeight="1">
      <c r="A37" s="345" t="s">
        <v>306</v>
      </c>
      <c r="B37" s="346" t="s">
        <v>306</v>
      </c>
      <c r="C37" s="309"/>
      <c r="D37" s="80"/>
      <c r="E37" s="296"/>
      <c r="F37" s="296">
        <f>'Розшифровка 2 до формування'!F21</f>
        <v>6</v>
      </c>
      <c r="G37" s="187">
        <f t="shared" si="6"/>
        <v>6</v>
      </c>
      <c r="H37" s="146" t="e">
        <f t="shared" si="7"/>
        <v>#DIV/0!</v>
      </c>
    </row>
    <row r="38" spans="1:8" s="131" customFormat="1" ht="27" customHeight="1">
      <c r="A38" s="345" t="s">
        <v>307</v>
      </c>
      <c r="B38" s="346" t="s">
        <v>307</v>
      </c>
      <c r="C38" s="309"/>
      <c r="D38" s="80"/>
      <c r="E38" s="296"/>
      <c r="F38" s="296">
        <f>'Розшифровка 2 до формування'!F23</f>
        <v>34.6</v>
      </c>
      <c r="G38" s="187">
        <f t="shared" si="6"/>
        <v>34.6</v>
      </c>
      <c r="H38" s="146" t="e">
        <f t="shared" si="7"/>
        <v>#DIV/0!</v>
      </c>
    </row>
    <row r="39" spans="1:8" s="131" customFormat="1" ht="27" customHeight="1">
      <c r="A39" s="345" t="s">
        <v>308</v>
      </c>
      <c r="B39" s="346" t="s">
        <v>308</v>
      </c>
      <c r="C39" s="309"/>
      <c r="D39" s="80"/>
      <c r="E39" s="296"/>
      <c r="F39" s="296"/>
      <c r="G39" s="187">
        <f t="shared" si="6"/>
        <v>0</v>
      </c>
      <c r="H39" s="146" t="e">
        <f t="shared" si="7"/>
        <v>#DIV/0!</v>
      </c>
    </row>
    <row r="40" spans="1:8" s="131" customFormat="1" ht="27" customHeight="1">
      <c r="A40" s="345" t="s">
        <v>349</v>
      </c>
      <c r="B40" s="346"/>
      <c r="C40" s="309"/>
      <c r="D40" s="80">
        <v>1.1000000000000001</v>
      </c>
      <c r="E40" s="296">
        <f>'Розшифровка 2 до формування'!E110</f>
        <v>4.4000000000000004</v>
      </c>
      <c r="F40" s="296">
        <f>'Розшифровка 2 до формування'!F110</f>
        <v>0.3</v>
      </c>
      <c r="G40" s="187">
        <f t="shared" si="6"/>
        <v>-4.1000000000000005</v>
      </c>
      <c r="H40" s="187">
        <f t="shared" si="7"/>
        <v>6.8181818181818175</v>
      </c>
    </row>
    <row r="41" spans="1:8" s="131" customFormat="1" ht="27" customHeight="1">
      <c r="A41" s="345" t="s">
        <v>383</v>
      </c>
      <c r="B41" s="346"/>
      <c r="C41" s="309"/>
      <c r="D41" s="80"/>
      <c r="E41" s="80"/>
      <c r="F41" s="296">
        <f>'Розшифровка 2 до формування'!F22</f>
        <v>13.5</v>
      </c>
      <c r="G41" s="187">
        <f t="shared" si="6"/>
        <v>13.5</v>
      </c>
      <c r="H41" s="146" t="e">
        <f t="shared" si="7"/>
        <v>#DIV/0!</v>
      </c>
    </row>
    <row r="42" spans="1:8" s="131" customFormat="1" ht="27" customHeight="1">
      <c r="A42" s="345" t="s">
        <v>393</v>
      </c>
      <c r="B42" s="346"/>
      <c r="C42" s="309"/>
      <c r="D42" s="80"/>
      <c r="E42" s="80"/>
      <c r="F42" s="296">
        <f>'Розшифровка 2 до формування'!F137</f>
        <v>0.2</v>
      </c>
      <c r="G42" s="187">
        <f t="shared" si="6"/>
        <v>0.2</v>
      </c>
      <c r="H42" s="146" t="e">
        <f t="shared" si="7"/>
        <v>#DIV/0!</v>
      </c>
    </row>
    <row r="43" spans="1:8" s="131" customFormat="1" ht="27" customHeight="1">
      <c r="A43" s="345"/>
      <c r="B43" s="346"/>
      <c r="C43" s="309"/>
      <c r="D43" s="80"/>
      <c r="E43" s="80"/>
      <c r="F43" s="296"/>
      <c r="G43" s="187">
        <f t="shared" si="6"/>
        <v>0</v>
      </c>
      <c r="H43" s="146" t="e">
        <f t="shared" si="7"/>
        <v>#DIV/0!</v>
      </c>
    </row>
    <row r="44" spans="1:8" s="131" customFormat="1" ht="25.5" customHeight="1">
      <c r="A44" s="345" t="s">
        <v>315</v>
      </c>
      <c r="B44" s="346" t="s">
        <v>315</v>
      </c>
      <c r="C44" s="309"/>
      <c r="D44" s="80"/>
      <c r="E44" s="80"/>
      <c r="F44" s="296">
        <f>'Розшифровка 2 до формування'!F134</f>
        <v>10.5</v>
      </c>
      <c r="G44" s="187">
        <f t="shared" si="6"/>
        <v>10.5</v>
      </c>
      <c r="H44" s="146" t="e">
        <f t="shared" si="7"/>
        <v>#DIV/0!</v>
      </c>
    </row>
    <row r="45" spans="1:8" s="131" customFormat="1" ht="27" customHeight="1">
      <c r="A45" s="345" t="s">
        <v>316</v>
      </c>
      <c r="B45" s="346" t="s">
        <v>316</v>
      </c>
      <c r="C45" s="309"/>
      <c r="D45" s="80"/>
      <c r="E45" s="80"/>
      <c r="F45" s="296">
        <f>'Розшифровка 2 до формування'!F135</f>
        <v>46.9</v>
      </c>
      <c r="G45" s="187">
        <f t="shared" si="6"/>
        <v>46.9</v>
      </c>
      <c r="H45" s="146" t="e">
        <f t="shared" si="7"/>
        <v>#DIV/0!</v>
      </c>
    </row>
    <row r="46" spans="1:8" s="131" customFormat="1" ht="27" customHeight="1">
      <c r="A46" s="345" t="s">
        <v>318</v>
      </c>
      <c r="B46" s="346" t="s">
        <v>318</v>
      </c>
      <c r="C46" s="309"/>
      <c r="D46" s="80"/>
      <c r="E46" s="80"/>
      <c r="F46" s="296">
        <f>'Розшифровка 2 до формування'!F136</f>
        <v>12.6</v>
      </c>
      <c r="G46" s="187">
        <f t="shared" si="6"/>
        <v>12.6</v>
      </c>
      <c r="H46" s="146" t="e">
        <f t="shared" si="7"/>
        <v>#DIV/0!</v>
      </c>
    </row>
    <row r="47" spans="1:8" s="131" customFormat="1" ht="27" customHeight="1">
      <c r="A47" s="345" t="s">
        <v>319</v>
      </c>
      <c r="B47" s="346" t="s">
        <v>319</v>
      </c>
      <c r="C47" s="309"/>
      <c r="D47" s="80"/>
      <c r="E47" s="80"/>
      <c r="F47" s="296">
        <f>'Розшифровка 2 до формування'!F138</f>
        <v>11.2</v>
      </c>
      <c r="G47" s="187">
        <f t="shared" si="6"/>
        <v>11.2</v>
      </c>
      <c r="H47" s="146" t="e">
        <f t="shared" si="7"/>
        <v>#DIV/0!</v>
      </c>
    </row>
    <row r="48" spans="1:8" s="131" customFormat="1" ht="27" customHeight="1">
      <c r="A48" s="345" t="s">
        <v>320</v>
      </c>
      <c r="B48" s="346" t="s">
        <v>320</v>
      </c>
      <c r="C48" s="309"/>
      <c r="D48" s="80"/>
      <c r="E48" s="80"/>
      <c r="F48" s="296">
        <f>'Розшифровка 2 до формування'!F139</f>
        <v>5.2</v>
      </c>
      <c r="G48" s="187">
        <f t="shared" si="6"/>
        <v>5.2</v>
      </c>
      <c r="H48" s="146" t="e">
        <f t="shared" si="7"/>
        <v>#DIV/0!</v>
      </c>
    </row>
    <row r="49" spans="1:19" s="131" customFormat="1" ht="29.25" customHeight="1">
      <c r="A49" s="340" t="s">
        <v>90</v>
      </c>
      <c r="B49" s="341"/>
      <c r="C49" s="132"/>
      <c r="D49" s="296"/>
      <c r="E49" s="296"/>
      <c r="F49" s="296"/>
      <c r="G49" s="187"/>
      <c r="H49" s="149"/>
    </row>
    <row r="50" spans="1:19" s="131" customFormat="1" ht="29.25" customHeight="1">
      <c r="A50" s="344" t="s">
        <v>88</v>
      </c>
      <c r="B50" s="344"/>
      <c r="C50" s="309">
        <v>1021</v>
      </c>
      <c r="D50" s="80">
        <f>SUM(D51:D69)</f>
        <v>629.79999999999995</v>
      </c>
      <c r="E50" s="80">
        <f>SUM(E51:E69)</f>
        <v>520.79999999999995</v>
      </c>
      <c r="F50" s="80">
        <f>SUM(F51:F69)</f>
        <v>793.2</v>
      </c>
      <c r="G50" s="155">
        <f t="shared" si="6"/>
        <v>272.40000000000009</v>
      </c>
      <c r="H50" s="155">
        <f t="shared" si="7"/>
        <v>152.30414746543781</v>
      </c>
    </row>
    <row r="51" spans="1:19" s="131" customFormat="1" ht="40.5" customHeight="1">
      <c r="A51" s="373" t="s">
        <v>389</v>
      </c>
      <c r="B51" s="374"/>
      <c r="C51" s="309"/>
      <c r="D51" s="296">
        <f>'Розшифровка 2 до формування'!D28</f>
        <v>32.200000000000003</v>
      </c>
      <c r="E51" s="296">
        <f>'Розшифровка 2 до формування'!E28</f>
        <v>272</v>
      </c>
      <c r="F51" s="296">
        <f>'Розшифровка 2 до формування'!F28+'Розшифровка 2 до формування'!F184</f>
        <v>47.699999999999996</v>
      </c>
      <c r="G51" s="187">
        <f t="shared" si="6"/>
        <v>-224.3</v>
      </c>
      <c r="H51" s="187">
        <f t="shared" si="7"/>
        <v>17.536764705882351</v>
      </c>
    </row>
    <row r="52" spans="1:19" s="131" customFormat="1" ht="25.5" customHeight="1">
      <c r="A52" s="371" t="s">
        <v>304</v>
      </c>
      <c r="B52" s="372"/>
      <c r="C52" s="309"/>
      <c r="D52" s="296"/>
      <c r="E52" s="296"/>
      <c r="F52" s="296">
        <f>'Розшифровка 2 до формування'!F32</f>
        <v>24.7</v>
      </c>
      <c r="G52" s="187">
        <f t="shared" si="6"/>
        <v>24.7</v>
      </c>
      <c r="H52" s="146" t="e">
        <f t="shared" si="7"/>
        <v>#DIV/0!</v>
      </c>
    </row>
    <row r="53" spans="1:19" s="131" customFormat="1" ht="28.5" customHeight="1">
      <c r="A53" s="347" t="s">
        <v>388</v>
      </c>
      <c r="B53" s="348"/>
      <c r="C53" s="308"/>
      <c r="D53" s="296"/>
      <c r="E53" s="296"/>
      <c r="F53" s="296">
        <f>'Розшифровка 2 до формування'!F37+'Розшифровка 2 до формування'!F142+'Розшифровка 2 до формування'!F189</f>
        <v>194.1</v>
      </c>
      <c r="G53" s="187">
        <f t="shared" si="6"/>
        <v>194.1</v>
      </c>
      <c r="H53" s="146" t="e">
        <f t="shared" si="7"/>
        <v>#DIV/0!</v>
      </c>
    </row>
    <row r="54" spans="1:19" s="131" customFormat="1" ht="27.75" customHeight="1">
      <c r="A54" s="347" t="s">
        <v>130</v>
      </c>
      <c r="B54" s="348"/>
      <c r="C54" s="308"/>
      <c r="D54" s="296"/>
      <c r="E54" s="296"/>
      <c r="F54" s="296">
        <f>'Розшифровка 2 до формування'!F145+'Розшифровка 2 до формування'!F195</f>
        <v>145.19999999999999</v>
      </c>
      <c r="G54" s="187">
        <f t="shared" si="6"/>
        <v>145.19999999999999</v>
      </c>
      <c r="H54" s="146" t="e">
        <f t="shared" si="7"/>
        <v>#DIV/0!</v>
      </c>
      <c r="J54" s="131">
        <f>33.1+1.1</f>
        <v>34.200000000000003</v>
      </c>
    </row>
    <row r="55" spans="1:19" s="131" customFormat="1" ht="27.75" customHeight="1">
      <c r="A55" s="347" t="s">
        <v>386</v>
      </c>
      <c r="B55" s="348"/>
      <c r="C55" s="308"/>
      <c r="D55" s="296"/>
      <c r="E55" s="296"/>
      <c r="F55" s="296">
        <f>'Розшифровка 2 до формування'!F34</f>
        <v>23.4</v>
      </c>
      <c r="G55" s="187">
        <f t="shared" si="6"/>
        <v>23.4</v>
      </c>
      <c r="H55" s="146" t="e">
        <f t="shared" si="7"/>
        <v>#DIV/0!</v>
      </c>
    </row>
    <row r="56" spans="1:19" s="131" customFormat="1" ht="27.75" customHeight="1">
      <c r="A56" s="347" t="s">
        <v>260</v>
      </c>
      <c r="B56" s="348"/>
      <c r="C56" s="308"/>
      <c r="D56" s="296"/>
      <c r="E56" s="296">
        <f>'Розшифровка 2 до формування'!E29</f>
        <v>117</v>
      </c>
      <c r="F56" s="296">
        <f>'Розшифровка 2 до формування'!F29</f>
        <v>9.1999999999999993</v>
      </c>
      <c r="G56" s="187">
        <f t="shared" si="6"/>
        <v>-107.8</v>
      </c>
      <c r="H56" s="187">
        <f t="shared" si="7"/>
        <v>7.8632478632478628</v>
      </c>
    </row>
    <row r="57" spans="1:19" s="131" customFormat="1" ht="27.75" customHeight="1">
      <c r="A57" s="347" t="s">
        <v>160</v>
      </c>
      <c r="B57" s="348"/>
      <c r="C57" s="308"/>
      <c r="D57" s="296"/>
      <c r="E57" s="296">
        <f>'Розшифровка 2 до формування'!E30</f>
        <v>107.2</v>
      </c>
      <c r="F57" s="296"/>
      <c r="G57" s="187">
        <f t="shared" si="6"/>
        <v>-107.2</v>
      </c>
      <c r="H57" s="187">
        <f t="shared" si="7"/>
        <v>0</v>
      </c>
    </row>
    <row r="58" spans="1:19" s="131" customFormat="1" ht="45" customHeight="1">
      <c r="A58" s="336" t="s">
        <v>390</v>
      </c>
      <c r="B58" s="337"/>
      <c r="C58" s="308"/>
      <c r="D58" s="296"/>
      <c r="E58" s="296"/>
      <c r="F58" s="296">
        <f>'Розшифровка 2 до формування'!F31</f>
        <v>74.8</v>
      </c>
      <c r="G58" s="187"/>
      <c r="H58" s="187"/>
    </row>
    <row r="59" spans="1:19" s="131" customFormat="1" ht="27.75" customHeight="1">
      <c r="A59" s="347"/>
      <c r="B59" s="348"/>
      <c r="C59" s="308"/>
      <c r="D59" s="296">
        <f>'Розшифровка 2 до формування'!D32+'Розшифровка 2 до формування'!D195</f>
        <v>0</v>
      </c>
      <c r="E59" s="296">
        <f>'Розшифровка 2 до формування'!E32+'Розшифровка 2 до формування'!E195</f>
        <v>0</v>
      </c>
      <c r="F59" s="296"/>
      <c r="G59" s="187">
        <f t="shared" si="6"/>
        <v>0</v>
      </c>
      <c r="H59" s="146" t="e">
        <f t="shared" si="7"/>
        <v>#DIV/0!</v>
      </c>
    </row>
    <row r="60" spans="1:19" s="131" customFormat="1" ht="27.75" customHeight="1">
      <c r="A60" s="336" t="s">
        <v>392</v>
      </c>
      <c r="B60" s="337"/>
      <c r="C60" s="308"/>
      <c r="D60" s="296"/>
      <c r="E60" s="296"/>
      <c r="F60" s="296">
        <f>'Розшифровка 2 до формування'!F143+'Розшифровка 2 до формування'!F190</f>
        <v>19.3</v>
      </c>
      <c r="G60" s="187"/>
      <c r="H60" s="146"/>
    </row>
    <row r="61" spans="1:19" s="131" customFormat="1" ht="27.75" customHeight="1">
      <c r="A61" s="347" t="s">
        <v>346</v>
      </c>
      <c r="B61" s="348"/>
      <c r="C61" s="308"/>
      <c r="D61" s="296"/>
      <c r="E61" s="296"/>
      <c r="F61" s="296">
        <f>'Розшифровка 2 до формування'!F185</f>
        <v>1.8</v>
      </c>
      <c r="G61" s="187">
        <f t="shared" si="6"/>
        <v>1.8</v>
      </c>
      <c r="H61" s="149" t="e">
        <f t="shared" si="7"/>
        <v>#DIV/0!</v>
      </c>
      <c r="L61" s="179"/>
      <c r="M61" s="179"/>
      <c r="N61" s="179"/>
      <c r="O61" s="179"/>
      <c r="P61" s="179"/>
      <c r="Q61" s="179"/>
      <c r="R61" s="179"/>
      <c r="S61" s="179"/>
    </row>
    <row r="62" spans="1:19" s="131" customFormat="1" ht="27.75" customHeight="1">
      <c r="A62" s="336" t="s">
        <v>323</v>
      </c>
      <c r="B62" s="337"/>
      <c r="C62" s="308"/>
      <c r="D62" s="296"/>
      <c r="E62" s="296"/>
      <c r="F62" s="296">
        <f>'Розшифровка 2 до формування'!F35+'Розшифровка 2 до формування'!F194</f>
        <v>8.1</v>
      </c>
      <c r="G62" s="187">
        <f t="shared" si="6"/>
        <v>8.1</v>
      </c>
      <c r="H62" s="149" t="e">
        <f t="shared" si="7"/>
        <v>#DIV/0!</v>
      </c>
      <c r="L62" s="179"/>
      <c r="M62" s="179"/>
      <c r="N62" s="179"/>
      <c r="O62" s="179"/>
      <c r="P62" s="179"/>
      <c r="Q62" s="179"/>
      <c r="R62" s="179"/>
      <c r="S62" s="179"/>
    </row>
    <row r="63" spans="1:19" s="131" customFormat="1" ht="27.75" customHeight="1">
      <c r="A63" s="336" t="s">
        <v>397</v>
      </c>
      <c r="B63" s="337"/>
      <c r="C63" s="308"/>
      <c r="D63" s="296"/>
      <c r="E63" s="296"/>
      <c r="F63" s="296">
        <f>'Розшифровка 2 до формування'!F187</f>
        <v>27.1</v>
      </c>
      <c r="G63" s="187"/>
      <c r="H63" s="149"/>
      <c r="L63" s="179"/>
      <c r="M63" s="179"/>
      <c r="N63" s="179"/>
      <c r="O63" s="179"/>
      <c r="P63" s="179"/>
      <c r="Q63" s="179"/>
      <c r="R63" s="179"/>
      <c r="S63" s="179"/>
    </row>
    <row r="64" spans="1:19" s="131" customFormat="1" ht="27.75" customHeight="1">
      <c r="A64" s="336" t="s">
        <v>277</v>
      </c>
      <c r="B64" s="337"/>
      <c r="C64" s="308"/>
      <c r="D64" s="296"/>
      <c r="E64" s="296"/>
      <c r="F64" s="296">
        <f>'Розшифровка 2 до формування'!F188</f>
        <v>5.7</v>
      </c>
      <c r="G64" s="187"/>
      <c r="H64" s="149"/>
      <c r="L64" s="179"/>
      <c r="M64" s="179"/>
      <c r="N64" s="179"/>
      <c r="O64" s="179"/>
      <c r="P64" s="179"/>
      <c r="Q64" s="179"/>
      <c r="R64" s="179"/>
      <c r="S64" s="179"/>
    </row>
    <row r="65" spans="1:19" s="131" customFormat="1" ht="27.75" customHeight="1">
      <c r="A65" s="336" t="s">
        <v>328</v>
      </c>
      <c r="B65" s="337"/>
      <c r="C65" s="308"/>
      <c r="D65" s="296"/>
      <c r="E65" s="296"/>
      <c r="F65" s="296">
        <f>'Розшифровка 2 до формування'!F191</f>
        <v>33.6</v>
      </c>
      <c r="G65" s="187"/>
      <c r="H65" s="149"/>
      <c r="L65" s="179"/>
      <c r="M65" s="179"/>
      <c r="N65" s="179"/>
      <c r="O65" s="179"/>
      <c r="P65" s="179"/>
      <c r="Q65" s="179"/>
      <c r="R65" s="179"/>
      <c r="S65" s="179"/>
    </row>
    <row r="66" spans="1:19" s="131" customFormat="1" ht="27.75" customHeight="1">
      <c r="A66" s="336" t="s">
        <v>402</v>
      </c>
      <c r="B66" s="337"/>
      <c r="C66" s="308"/>
      <c r="D66" s="296">
        <v>337.6</v>
      </c>
      <c r="E66" s="296"/>
      <c r="F66" s="296">
        <f>'Розшифровка 2 до формування'!F33+'Розшифровка 2 до формування'!F192</f>
        <v>99.300000000000011</v>
      </c>
      <c r="G66" s="187">
        <f t="shared" si="6"/>
        <v>99.300000000000011</v>
      </c>
      <c r="H66" s="149" t="e">
        <f t="shared" si="7"/>
        <v>#DIV/0!</v>
      </c>
      <c r="L66" s="179"/>
      <c r="M66" s="179"/>
      <c r="N66" s="179"/>
      <c r="O66" s="179"/>
      <c r="P66" s="179"/>
      <c r="Q66" s="179"/>
      <c r="R66" s="179"/>
      <c r="S66" s="179"/>
    </row>
    <row r="67" spans="1:19" s="131" customFormat="1" ht="27.75" customHeight="1">
      <c r="A67" s="347" t="s">
        <v>324</v>
      </c>
      <c r="B67" s="348"/>
      <c r="C67" s="308"/>
      <c r="D67" s="296"/>
      <c r="E67" s="296"/>
      <c r="F67" s="296">
        <f>'Розшифровка 2 до формування'!F186</f>
        <v>4.2</v>
      </c>
      <c r="G67" s="187">
        <f t="shared" si="6"/>
        <v>4.2</v>
      </c>
      <c r="H67" s="149" t="e">
        <f t="shared" si="7"/>
        <v>#DIV/0!</v>
      </c>
      <c r="L67" s="179"/>
      <c r="M67" s="179"/>
      <c r="N67" s="179"/>
      <c r="O67" s="179"/>
      <c r="P67" s="179"/>
      <c r="Q67" s="179"/>
      <c r="R67" s="179"/>
      <c r="S67" s="179"/>
    </row>
    <row r="68" spans="1:19" s="131" customFormat="1" ht="27.75" customHeight="1">
      <c r="A68" s="336" t="s">
        <v>376</v>
      </c>
      <c r="B68" s="337"/>
      <c r="C68" s="308"/>
      <c r="D68" s="296">
        <v>253.1</v>
      </c>
      <c r="E68" s="296"/>
      <c r="F68" s="296"/>
      <c r="G68" s="187"/>
      <c r="H68" s="149"/>
      <c r="L68" s="179"/>
      <c r="M68" s="179"/>
      <c r="N68" s="179"/>
      <c r="O68" s="179"/>
      <c r="P68" s="179"/>
      <c r="Q68" s="179"/>
      <c r="R68" s="179"/>
      <c r="S68" s="179"/>
    </row>
    <row r="69" spans="1:19" s="131" customFormat="1" ht="27.75" customHeight="1">
      <c r="A69" s="351" t="s">
        <v>128</v>
      </c>
      <c r="B69" s="352"/>
      <c r="C69" s="309"/>
      <c r="D69" s="296">
        <v>6.9</v>
      </c>
      <c r="E69" s="296">
        <f>'Розшифровка 2 до формування'!E215</f>
        <v>24.6</v>
      </c>
      <c r="F69" s="296">
        <f>'Розшифровка 2 до формування'!F146+'Розшифровка 2 до формування'!F193</f>
        <v>75</v>
      </c>
      <c r="G69" s="187">
        <f t="shared" si="6"/>
        <v>50.4</v>
      </c>
      <c r="H69" s="187">
        <f t="shared" si="7"/>
        <v>304.8780487804878</v>
      </c>
      <c r="L69" s="179"/>
      <c r="M69" s="179"/>
      <c r="N69" s="179"/>
      <c r="O69" s="179"/>
      <c r="P69" s="179"/>
      <c r="Q69" s="179"/>
      <c r="R69" s="179"/>
      <c r="S69" s="179"/>
    </row>
    <row r="70" spans="1:19" s="131" customFormat="1" ht="27.75" customHeight="1">
      <c r="A70" s="342" t="s">
        <v>91</v>
      </c>
      <c r="B70" s="343"/>
      <c r="C70" s="132">
        <v>1025</v>
      </c>
      <c r="D70" s="80">
        <f>SUM(D71:D123)</f>
        <v>8227.3000000000011</v>
      </c>
      <c r="E70" s="80">
        <f>SUM(E71:E123)</f>
        <v>8511.7000000000007</v>
      </c>
      <c r="F70" s="80">
        <f>SUM(F71:F123)</f>
        <v>7546.3</v>
      </c>
      <c r="G70" s="155">
        <f t="shared" si="6"/>
        <v>-965.40000000000055</v>
      </c>
      <c r="H70" s="155">
        <f t="shared" si="7"/>
        <v>88.65796491887636</v>
      </c>
      <c r="J70" s="131">
        <v>7546.3</v>
      </c>
      <c r="K70" s="106">
        <f>F70-J70</f>
        <v>0</v>
      </c>
      <c r="L70" s="179"/>
      <c r="M70" s="179"/>
      <c r="N70" s="179"/>
      <c r="O70" s="179"/>
      <c r="P70" s="179"/>
      <c r="Q70" s="179"/>
      <c r="R70" s="179"/>
      <c r="S70" s="179"/>
    </row>
    <row r="71" spans="1:19" s="131" customFormat="1" ht="27.75" customHeight="1">
      <c r="A71" s="345" t="s">
        <v>159</v>
      </c>
      <c r="B71" s="346"/>
      <c r="C71" s="132"/>
      <c r="D71" s="296">
        <f>'Розшифровка 2 до формування'!D41</f>
        <v>45.7</v>
      </c>
      <c r="E71" s="296">
        <f>'Розшифровка 2 до формування'!E41</f>
        <v>48</v>
      </c>
      <c r="F71" s="296">
        <f>'Розшифровка 2 до формування'!F41</f>
        <v>38.1</v>
      </c>
      <c r="G71" s="187">
        <f t="shared" si="6"/>
        <v>-9.8999999999999986</v>
      </c>
      <c r="H71" s="187">
        <f t="shared" si="7"/>
        <v>79.375</v>
      </c>
      <c r="L71" s="179"/>
      <c r="M71" s="179"/>
      <c r="N71" s="179"/>
      <c r="O71" s="179"/>
      <c r="P71" s="179"/>
      <c r="Q71" s="179"/>
      <c r="R71" s="179"/>
      <c r="S71" s="179"/>
    </row>
    <row r="72" spans="1:19" s="131" customFormat="1" ht="27.75" customHeight="1">
      <c r="A72" s="345" t="s">
        <v>162</v>
      </c>
      <c r="B72" s="346"/>
      <c r="C72" s="132"/>
      <c r="D72" s="296">
        <f>'Розшифровка 2 до формування'!D47+'Розшифровка 2 до формування'!D164</f>
        <v>15.7</v>
      </c>
      <c r="E72" s="296">
        <f>'Розшифровка 2 до формування'!E47+'Розшифровка 2 до формування'!E164</f>
        <v>19.2</v>
      </c>
      <c r="F72" s="296">
        <f>'Розшифровка 2 до формування'!F47+'Розшифровка 2 до формування'!F164</f>
        <v>29.1</v>
      </c>
      <c r="G72" s="187">
        <f t="shared" si="6"/>
        <v>9.9000000000000021</v>
      </c>
      <c r="H72" s="187">
        <f t="shared" si="7"/>
        <v>151.56250000000003</v>
      </c>
      <c r="L72" s="186"/>
      <c r="M72" s="180"/>
      <c r="N72" s="181"/>
      <c r="O72" s="182"/>
      <c r="P72" s="183"/>
      <c r="Q72" s="183"/>
      <c r="R72" s="184"/>
      <c r="S72" s="179"/>
    </row>
    <row r="73" spans="1:19" s="131" customFormat="1" ht="27.75" customHeight="1">
      <c r="A73" s="345" t="s">
        <v>163</v>
      </c>
      <c r="B73" s="346"/>
      <c r="C73" s="132"/>
      <c r="D73" s="296">
        <f>'Розшифровка 2 до формування'!D49+'Розшифровка 2 до формування'!D118+'Розшифровка 2 до формування'!D149</f>
        <v>206.6</v>
      </c>
      <c r="E73" s="296">
        <f>'Розшифровка 2 до формування'!E49+'Розшифровка 2 до формування'!E118+'Розшифровка 2 до формування'!E149</f>
        <v>208</v>
      </c>
      <c r="F73" s="296">
        <f>'Розшифровка 2 до формування'!F49+'Розшифровка 2 до формування'!F118+'Розшифровка 2 до формування'!F149</f>
        <v>24.1</v>
      </c>
      <c r="G73" s="187">
        <f t="shared" si="6"/>
        <v>-183.9</v>
      </c>
      <c r="H73" s="187">
        <f t="shared" si="7"/>
        <v>11.586538461538462</v>
      </c>
      <c r="L73" s="185"/>
      <c r="M73" s="180"/>
      <c r="N73" s="181"/>
      <c r="O73" s="182"/>
      <c r="P73" s="183"/>
      <c r="Q73" s="183"/>
      <c r="R73" s="184"/>
      <c r="S73" s="179"/>
    </row>
    <row r="74" spans="1:19" s="131" customFormat="1" ht="25.5" customHeight="1">
      <c r="A74" s="345" t="s">
        <v>164</v>
      </c>
      <c r="B74" s="346"/>
      <c r="C74" s="132"/>
      <c r="D74" s="296">
        <f>'Розшифровка 2 до формування'!D50</f>
        <v>41.5</v>
      </c>
      <c r="E74" s="296">
        <f>'Розшифровка 2 до формування'!E50</f>
        <v>44</v>
      </c>
      <c r="F74" s="296">
        <f>'Розшифровка 2 до формування'!F50</f>
        <v>70.099999999999994</v>
      </c>
      <c r="G74" s="187">
        <f t="shared" si="6"/>
        <v>26.099999999999994</v>
      </c>
      <c r="H74" s="187">
        <f t="shared" si="7"/>
        <v>159.31818181818181</v>
      </c>
      <c r="L74" s="186"/>
      <c r="M74" s="180"/>
      <c r="N74" s="181"/>
      <c r="O74" s="182"/>
      <c r="P74" s="183"/>
      <c r="Q74" s="183"/>
      <c r="R74" s="184"/>
      <c r="S74" s="179"/>
    </row>
    <row r="75" spans="1:19" s="131" customFormat="1" ht="27.75" customHeight="1">
      <c r="A75" s="345" t="s">
        <v>165</v>
      </c>
      <c r="B75" s="346"/>
      <c r="C75" s="132"/>
      <c r="D75" s="296">
        <f>'Розшифровка 2 до формування'!D57+'Розшифровка 2 до формування'!D163+'Розшифровка 2 до формування'!D150</f>
        <v>94.5</v>
      </c>
      <c r="E75" s="296">
        <v>100</v>
      </c>
      <c r="F75" s="296">
        <f>'Розшифровка 2 до формування'!F57+'Розшифровка 2 до формування'!F163+'Розшифровка 2 до формування'!F150</f>
        <v>59.3</v>
      </c>
      <c r="G75" s="187">
        <f t="shared" si="6"/>
        <v>-40.700000000000003</v>
      </c>
      <c r="H75" s="187">
        <f t="shared" si="7"/>
        <v>59.3</v>
      </c>
      <c r="L75" s="185"/>
      <c r="M75" s="180"/>
      <c r="N75" s="181"/>
      <c r="O75" s="182"/>
      <c r="P75" s="183"/>
      <c r="Q75" s="183"/>
      <c r="R75" s="184"/>
      <c r="S75" s="179"/>
    </row>
    <row r="76" spans="1:19" s="131" customFormat="1" ht="27.75" customHeight="1">
      <c r="A76" s="345" t="s">
        <v>166</v>
      </c>
      <c r="B76" s="346"/>
      <c r="C76" s="132"/>
      <c r="D76" s="296">
        <f>'Розшифровка 2 до формування'!D58</f>
        <v>44.9</v>
      </c>
      <c r="E76" s="296">
        <f>'Розшифровка 2 до формування'!E58</f>
        <v>48</v>
      </c>
      <c r="F76" s="296">
        <f>'Розшифровка 2 до формування'!F58+'Розшифровка 2 до формування'!F156+'Розшифровка 2 до формування'!F115</f>
        <v>30.3</v>
      </c>
      <c r="G76" s="187">
        <f t="shared" si="6"/>
        <v>-17.7</v>
      </c>
      <c r="H76" s="187">
        <f t="shared" si="7"/>
        <v>63.125</v>
      </c>
      <c r="L76" s="179"/>
      <c r="M76" s="179"/>
      <c r="N76" s="179"/>
      <c r="O76" s="179"/>
      <c r="P76" s="179"/>
      <c r="Q76" s="179"/>
      <c r="R76" s="179"/>
      <c r="S76" s="179"/>
    </row>
    <row r="77" spans="1:19" s="131" customFormat="1" ht="27.75" customHeight="1">
      <c r="A77" s="345" t="s">
        <v>145</v>
      </c>
      <c r="B77" s="346"/>
      <c r="C77" s="132"/>
      <c r="D77" s="296">
        <f>'Розшифровка 2 до формування'!D59+'Розшифровка 2 до формування'!D157</f>
        <v>3.2</v>
      </c>
      <c r="E77" s="296">
        <f>'Розшифровка 2 до формування'!E59+'Розшифровка 2 до формування'!E157</f>
        <v>7.5</v>
      </c>
      <c r="F77" s="296">
        <f>'Розшифровка 2 до формування'!F59+'Розшифровка 2 до формування'!F157+'Розшифровка 2 до формування'!F202</f>
        <v>18.5</v>
      </c>
      <c r="G77" s="187">
        <f t="shared" si="6"/>
        <v>11</v>
      </c>
      <c r="H77" s="187">
        <f t="shared" si="7"/>
        <v>246.66666666666669</v>
      </c>
      <c r="L77" s="179"/>
      <c r="M77" s="179"/>
      <c r="N77" s="179"/>
      <c r="O77" s="179"/>
      <c r="P77" s="179"/>
      <c r="Q77" s="179"/>
      <c r="R77" s="179"/>
      <c r="S77" s="179"/>
    </row>
    <row r="78" spans="1:19" s="131" customFormat="1" ht="27" customHeight="1">
      <c r="A78" s="345" t="s">
        <v>127</v>
      </c>
      <c r="B78" s="346"/>
      <c r="C78" s="132"/>
      <c r="D78" s="296">
        <f>'Розшифровка 2 до формування'!D63</f>
        <v>142.80000000000001</v>
      </c>
      <c r="E78" s="296">
        <f>'Розшифровка 2 до формування'!E63</f>
        <v>174</v>
      </c>
      <c r="F78" s="296">
        <f>'Розшифровка 2 до формування'!F63</f>
        <v>162.1</v>
      </c>
      <c r="G78" s="187">
        <f t="shared" si="6"/>
        <v>-11.900000000000006</v>
      </c>
      <c r="H78" s="187">
        <f t="shared" si="7"/>
        <v>93.160919540229884</v>
      </c>
      <c r="L78" s="179"/>
      <c r="M78" s="179"/>
      <c r="N78" s="179"/>
      <c r="O78" s="179"/>
      <c r="P78" s="179"/>
      <c r="Q78" s="179"/>
      <c r="R78" s="179"/>
      <c r="S78" s="179"/>
    </row>
    <row r="79" spans="1:19" s="131" customFormat="1" ht="27.75" customHeight="1">
      <c r="A79" s="334" t="s">
        <v>161</v>
      </c>
      <c r="B79" s="335"/>
      <c r="C79" s="132"/>
      <c r="D79" s="296">
        <f>'Розшифровка 2 до формування'!D62+'Розшифровка 2 до формування'!D165</f>
        <v>0</v>
      </c>
      <c r="E79" s="296">
        <f>'Розшифровка 2 до формування'!E62+'Розшифровка 2 до формування'!E165</f>
        <v>4.8</v>
      </c>
      <c r="F79" s="296">
        <f>'Розшифровка 2 до формування'!F62+'Розшифровка 2 до формування'!F165+'Розшифровка 2 до формування'!F117</f>
        <v>34.699999999999996</v>
      </c>
      <c r="G79" s="187">
        <f t="shared" si="6"/>
        <v>29.899999999999995</v>
      </c>
      <c r="H79" s="187">
        <f t="shared" si="7"/>
        <v>722.91666666666663</v>
      </c>
      <c r="L79" s="179"/>
      <c r="M79" s="179"/>
      <c r="N79" s="179"/>
      <c r="O79" s="179"/>
      <c r="P79" s="179"/>
      <c r="Q79" s="179"/>
      <c r="R79" s="179"/>
      <c r="S79" s="179"/>
    </row>
    <row r="80" spans="1:19" s="131" customFormat="1" ht="22.5" customHeight="1">
      <c r="A80" s="345" t="s">
        <v>399</v>
      </c>
      <c r="B80" s="346"/>
      <c r="C80" s="132"/>
      <c r="D80" s="296">
        <f>'Розшифровка 2 до формування'!D207</f>
        <v>0</v>
      </c>
      <c r="E80" s="296">
        <f>'Розшифровка 2 до формування'!E207</f>
        <v>0</v>
      </c>
      <c r="F80" s="296">
        <f>'Розшифровка 2 до формування'!F207</f>
        <v>0.3</v>
      </c>
      <c r="G80" s="187">
        <f t="shared" si="6"/>
        <v>0.3</v>
      </c>
      <c r="H80" s="146" t="e">
        <f t="shared" si="7"/>
        <v>#DIV/0!</v>
      </c>
      <c r="L80" s="179"/>
      <c r="M80" s="179"/>
      <c r="N80" s="179"/>
      <c r="O80" s="179"/>
      <c r="P80" s="179"/>
      <c r="Q80" s="179"/>
      <c r="R80" s="179"/>
      <c r="S80" s="179"/>
    </row>
    <row r="81" spans="1:10" s="131" customFormat="1" ht="26.25" customHeight="1">
      <c r="A81" s="345" t="s">
        <v>329</v>
      </c>
      <c r="B81" s="346"/>
      <c r="C81" s="132"/>
      <c r="D81" s="296">
        <v>7.7</v>
      </c>
      <c r="E81" s="296">
        <f>'Розшифровка 2 до формування'!E86</f>
        <v>310.60000000000002</v>
      </c>
      <c r="F81" s="296">
        <f>'Розшифровка 2 до формування'!F86</f>
        <v>310.60000000000002</v>
      </c>
      <c r="G81" s="187">
        <f t="shared" si="6"/>
        <v>0</v>
      </c>
      <c r="H81" s="146">
        <f t="shared" si="7"/>
        <v>100</v>
      </c>
    </row>
    <row r="82" spans="1:10" ht="23.25" customHeight="1">
      <c r="A82" s="349" t="s">
        <v>298</v>
      </c>
      <c r="B82" s="350"/>
      <c r="C82" s="132"/>
      <c r="D82" s="296">
        <f>'Розшифровка 2 до формування'!D46+'Розшифровка 2 до формування'!D161</f>
        <v>60.6</v>
      </c>
      <c r="E82" s="296">
        <v>276.3</v>
      </c>
      <c r="F82" s="296">
        <f>'Розшифровка 2 до формування'!F46+'Розшифровка 2 до формування'!F161+'Розшифровка 2 до формування'!F61</f>
        <v>207</v>
      </c>
      <c r="G82" s="187">
        <f t="shared" si="6"/>
        <v>-69.300000000000011</v>
      </c>
      <c r="H82" s="187">
        <f t="shared" si="7"/>
        <v>74.918566775244301</v>
      </c>
      <c r="I82" s="131"/>
      <c r="J82" s="131"/>
    </row>
    <row r="83" spans="1:10" ht="23.25" customHeight="1">
      <c r="A83" s="336" t="s">
        <v>138</v>
      </c>
      <c r="B83" s="337"/>
      <c r="C83" s="133"/>
      <c r="D83" s="296">
        <f>'Розшифровка 2 до формування'!D88+'Розшифровка 2 до формування'!D96</f>
        <v>4234.5</v>
      </c>
      <c r="E83" s="296">
        <f>'Розшифровка 2 до формування'!E88+'Розшифровка 2 до формування'!E96</f>
        <v>3906.8</v>
      </c>
      <c r="F83" s="296">
        <f>'Розшифровка 2 до формування'!F88+'Розшифровка 2 до формування'!F96</f>
        <v>3558</v>
      </c>
      <c r="G83" s="187">
        <f t="shared" si="6"/>
        <v>-348.80000000000018</v>
      </c>
      <c r="H83" s="187">
        <f t="shared" si="7"/>
        <v>91.071977065629156</v>
      </c>
      <c r="I83" s="131"/>
      <c r="J83" s="131"/>
    </row>
    <row r="84" spans="1:10" ht="23.25" customHeight="1">
      <c r="A84" s="336" t="s">
        <v>136</v>
      </c>
      <c r="B84" s="337"/>
      <c r="C84" s="133"/>
      <c r="D84" s="296">
        <f>'Розшифровка 2 до формування'!D89+'Розшифровка 2 до формування'!D97</f>
        <v>158.5</v>
      </c>
      <c r="E84" s="296">
        <f>'Розшифровка 2 до формування'!E89+'Розшифровка 2 до формування'!E97</f>
        <v>155.6</v>
      </c>
      <c r="F84" s="296">
        <f>'Розшифровка 2 до формування'!F89+'Розшифровка 2 до формування'!F97</f>
        <v>171.79999999999998</v>
      </c>
      <c r="G84" s="187">
        <f t="shared" si="6"/>
        <v>16.199999999999989</v>
      </c>
      <c r="H84" s="187">
        <f t="shared" si="7"/>
        <v>110.41131105398456</v>
      </c>
      <c r="I84" s="131"/>
      <c r="J84" s="131"/>
    </row>
    <row r="85" spans="1:10" ht="21.75" customHeight="1">
      <c r="A85" s="336" t="s">
        <v>137</v>
      </c>
      <c r="B85" s="337"/>
      <c r="C85" s="133"/>
      <c r="D85" s="296">
        <f>'Розшифровка 2 до формування'!D90+'Розшифровка 2 до формування'!D98</f>
        <v>1627</v>
      </c>
      <c r="E85" s="296">
        <f>'Розшифровка 2 до формування'!E90+'Розшифровка 2 до формування'!E98</f>
        <v>1751.7</v>
      </c>
      <c r="F85" s="296">
        <f>'Розшифровка 2 до формування'!F90+'Розшифровка 2 до формування'!F98</f>
        <v>1863.4</v>
      </c>
      <c r="G85" s="187">
        <f t="shared" si="6"/>
        <v>111.70000000000005</v>
      </c>
      <c r="H85" s="187">
        <f t="shared" si="7"/>
        <v>106.37666267054861</v>
      </c>
    </row>
    <row r="86" spans="1:10" ht="22.5" customHeight="1">
      <c r="A86" s="336" t="s">
        <v>132</v>
      </c>
      <c r="B86" s="337"/>
      <c r="C86" s="133"/>
      <c r="D86" s="296">
        <f>'Розшифровка 2 до формування'!D91+'Розшифровка 2 до формування'!D99</f>
        <v>96.399999999999991</v>
      </c>
      <c r="E86" s="296">
        <f>'Розшифровка 2 до формування'!E91+'Розшифровка 2 до формування'!E99</f>
        <v>107.60000000000001</v>
      </c>
      <c r="F86" s="296">
        <f>'Розшифровка 2 до формування'!F91+'Розшифровка 2 до формування'!F99</f>
        <v>111.10000000000001</v>
      </c>
      <c r="G86" s="187">
        <f t="shared" si="6"/>
        <v>3.5</v>
      </c>
      <c r="H86" s="187">
        <f t="shared" si="7"/>
        <v>103.25278810408922</v>
      </c>
    </row>
    <row r="87" spans="1:10" ht="23.25" customHeight="1">
      <c r="A87" s="336" t="s">
        <v>176</v>
      </c>
      <c r="B87" s="337"/>
      <c r="C87" s="133"/>
      <c r="D87" s="296">
        <f>'Розшифровка 2 до формування'!D100</f>
        <v>4.8</v>
      </c>
      <c r="E87" s="296">
        <f>'Розшифровка 2 до формування'!E100</f>
        <v>4.8</v>
      </c>
      <c r="F87" s="296">
        <f>'Розшифровка 2 до формування'!F100</f>
        <v>4.8</v>
      </c>
      <c r="G87" s="187">
        <f t="shared" si="6"/>
        <v>0</v>
      </c>
      <c r="H87" s="187">
        <f t="shared" si="7"/>
        <v>100</v>
      </c>
    </row>
    <row r="88" spans="1:10" ht="25.5" customHeight="1">
      <c r="A88" s="331" t="s">
        <v>171</v>
      </c>
      <c r="B88" s="332"/>
      <c r="C88" s="132"/>
      <c r="D88" s="296">
        <f>'Розшифровка 2 до формування'!D45+'Розшифровка 2 до формування'!D148</f>
        <v>43.9</v>
      </c>
      <c r="E88" s="296">
        <f>'Розшифровка 2 до формування'!E45+'Розшифровка 2 до формування'!E148</f>
        <v>38</v>
      </c>
      <c r="F88" s="296">
        <f>'Розшифровка 2 до формування'!F45+'Розшифровка 2 до формування'!F148+'Розшифровка 2 до формування'!F203</f>
        <v>90.2</v>
      </c>
      <c r="G88" s="187">
        <f t="shared" si="6"/>
        <v>52.2</v>
      </c>
      <c r="H88" s="187">
        <f t="shared" si="7"/>
        <v>237.36842105263159</v>
      </c>
    </row>
    <row r="89" spans="1:10" ht="23.25" customHeight="1">
      <c r="A89" s="329" t="s">
        <v>168</v>
      </c>
      <c r="B89" s="330"/>
      <c r="C89" s="132"/>
      <c r="D89" s="296">
        <f>'Розшифровка 2 до формування'!D60</f>
        <v>39.799999999999997</v>
      </c>
      <c r="E89" s="296">
        <f>'Розшифровка 2 до формування'!E60</f>
        <v>140</v>
      </c>
      <c r="F89" s="296">
        <f>'Розшифровка 2 до формування'!F60</f>
        <v>0</v>
      </c>
      <c r="G89" s="187">
        <f t="shared" si="6"/>
        <v>-140</v>
      </c>
      <c r="H89" s="187">
        <f t="shared" si="7"/>
        <v>0</v>
      </c>
    </row>
    <row r="90" spans="1:10" ht="27.75" customHeight="1">
      <c r="A90" s="329" t="s">
        <v>398</v>
      </c>
      <c r="B90" s="330"/>
      <c r="C90" s="132"/>
      <c r="D90" s="296"/>
      <c r="E90" s="296"/>
      <c r="F90" s="296">
        <f>'Розшифровка 2 до формування'!F209</f>
        <v>0.4</v>
      </c>
      <c r="G90" s="187">
        <f t="shared" si="6"/>
        <v>0.4</v>
      </c>
      <c r="H90" s="146" t="e">
        <f t="shared" si="7"/>
        <v>#DIV/0!</v>
      </c>
    </row>
    <row r="91" spans="1:10" ht="23.25" customHeight="1">
      <c r="A91" s="329" t="s">
        <v>252</v>
      </c>
      <c r="B91" s="330"/>
      <c r="C91" s="132"/>
      <c r="D91" s="296">
        <f>'Розшифровка 2 до формування'!D48</f>
        <v>0</v>
      </c>
      <c r="E91" s="296"/>
      <c r="F91" s="296">
        <f>'Розшифровка 2 до формування'!F48+'Розшифровка 2 до формування'!F166</f>
        <v>447</v>
      </c>
      <c r="G91" s="187">
        <f t="shared" si="6"/>
        <v>447</v>
      </c>
      <c r="H91" s="149" t="e">
        <f t="shared" si="7"/>
        <v>#DIV/0!</v>
      </c>
    </row>
    <row r="92" spans="1:10" ht="24.75" customHeight="1">
      <c r="A92" s="329" t="s">
        <v>395</v>
      </c>
      <c r="B92" s="330"/>
      <c r="C92" s="132"/>
      <c r="D92" s="296">
        <f>'Розшифровка 2 до формування'!D154</f>
        <v>0</v>
      </c>
      <c r="E92" s="296">
        <f>'Розшифровка 2 до формування'!E154</f>
        <v>0</v>
      </c>
      <c r="F92" s="296">
        <f>'Розшифровка 2 до формування'!F154</f>
        <v>46.9</v>
      </c>
      <c r="G92" s="187">
        <f t="shared" si="6"/>
        <v>46.9</v>
      </c>
      <c r="H92" s="149" t="e">
        <f t="shared" si="7"/>
        <v>#DIV/0!</v>
      </c>
    </row>
    <row r="93" spans="1:10" ht="23.25" customHeight="1">
      <c r="A93" s="329" t="s">
        <v>384</v>
      </c>
      <c r="B93" s="330"/>
      <c r="C93" s="132"/>
      <c r="D93" s="296"/>
      <c r="E93" s="296"/>
      <c r="F93" s="296">
        <f>'Розшифровка 2 до формування'!F43</f>
        <v>32.1</v>
      </c>
      <c r="G93" s="187">
        <f t="shared" si="6"/>
        <v>32.1</v>
      </c>
      <c r="H93" s="149" t="e">
        <f t="shared" si="7"/>
        <v>#DIV/0!</v>
      </c>
    </row>
    <row r="94" spans="1:10" ht="23.25" customHeight="1">
      <c r="A94" s="329" t="s">
        <v>250</v>
      </c>
      <c r="B94" s="330"/>
      <c r="C94" s="132"/>
      <c r="D94" s="296"/>
      <c r="E94" s="296"/>
      <c r="F94" s="296">
        <f>'Розшифровка 2 до формування'!F44+'Розшифровка 2 до формування'!F155</f>
        <v>76.5</v>
      </c>
      <c r="G94" s="187">
        <f t="shared" si="6"/>
        <v>76.5</v>
      </c>
      <c r="H94" s="149" t="e">
        <f t="shared" si="7"/>
        <v>#DIV/0!</v>
      </c>
    </row>
    <row r="95" spans="1:10" ht="27.75" customHeight="1">
      <c r="A95" s="351" t="s">
        <v>385</v>
      </c>
      <c r="B95" s="352"/>
      <c r="C95" s="132"/>
      <c r="D95" s="296"/>
      <c r="E95" s="296"/>
      <c r="F95" s="296">
        <v>5.2</v>
      </c>
      <c r="G95" s="187">
        <f t="shared" ref="G95:G123" si="9">F95-E95</f>
        <v>5.2</v>
      </c>
      <c r="H95" s="149" t="e">
        <f t="shared" ref="H95:H123" si="10">F95/E95*100</f>
        <v>#DIV/0!</v>
      </c>
    </row>
    <row r="96" spans="1:10" ht="23.25" customHeight="1">
      <c r="A96" s="334" t="s">
        <v>170</v>
      </c>
      <c r="B96" s="335"/>
      <c r="C96" s="132"/>
      <c r="D96" s="118">
        <f>'Розшифровка 2 до формування'!D64+'Розшифровка 2 до формування'!D152+'Розшифровка 2 до формування'!D114</f>
        <v>4.7</v>
      </c>
      <c r="E96" s="118">
        <f>'Розшифровка 2 до формування'!E110+'Розшифровка 2 до формування'!E152+'Розшифровка 2 до формування'!E152</f>
        <v>13.200000000000001</v>
      </c>
      <c r="F96" s="118">
        <f>'Розшифровка 2 до формування'!F64+'Розшифровка 2 до формування'!F152+'Розшифровка 2 до формування'!F114</f>
        <v>2</v>
      </c>
      <c r="G96" s="187">
        <f t="shared" si="9"/>
        <v>-11.200000000000001</v>
      </c>
      <c r="H96" s="187">
        <f t="shared" si="10"/>
        <v>15.151515151515149</v>
      </c>
    </row>
    <row r="97" spans="1:8" ht="27.75" customHeight="1">
      <c r="A97" s="334" t="s">
        <v>263</v>
      </c>
      <c r="B97" s="335"/>
      <c r="C97" s="132"/>
      <c r="D97" s="118">
        <f>'Розшифровка 2 до формування'!D42</f>
        <v>1.5</v>
      </c>
      <c r="E97" s="118"/>
      <c r="F97" s="118">
        <f>'Розшифровка 2 до формування'!F42</f>
        <v>0</v>
      </c>
      <c r="G97" s="187">
        <f t="shared" si="9"/>
        <v>0</v>
      </c>
      <c r="H97" s="149" t="e">
        <f t="shared" si="10"/>
        <v>#DIV/0!</v>
      </c>
    </row>
    <row r="98" spans="1:8" ht="27.75" customHeight="1">
      <c r="A98" s="334" t="s">
        <v>275</v>
      </c>
      <c r="B98" s="335"/>
      <c r="C98" s="132"/>
      <c r="D98" s="296"/>
      <c r="E98" s="296"/>
      <c r="F98" s="296">
        <v>8</v>
      </c>
      <c r="G98" s="187">
        <f t="shared" si="9"/>
        <v>8</v>
      </c>
      <c r="H98" s="149" t="e">
        <f t="shared" si="10"/>
        <v>#DIV/0!</v>
      </c>
    </row>
    <row r="99" spans="1:8" ht="27.75" customHeight="1">
      <c r="A99" s="334" t="s">
        <v>51</v>
      </c>
      <c r="B99" s="335"/>
      <c r="C99" s="132"/>
      <c r="D99" s="296"/>
      <c r="E99" s="296"/>
      <c r="F99" s="296">
        <f>'Розшифровка 2 до формування'!F116</f>
        <v>3.6</v>
      </c>
      <c r="G99" s="187">
        <f t="shared" si="9"/>
        <v>3.6</v>
      </c>
      <c r="H99" s="149" t="e">
        <f t="shared" si="10"/>
        <v>#DIV/0!</v>
      </c>
    </row>
    <row r="100" spans="1:8" ht="27.75" customHeight="1">
      <c r="A100" s="334" t="s">
        <v>276</v>
      </c>
      <c r="B100" s="335"/>
      <c r="C100" s="132"/>
      <c r="D100" s="296"/>
      <c r="E100" s="296"/>
      <c r="F100" s="296"/>
      <c r="G100" s="187">
        <f t="shared" si="9"/>
        <v>0</v>
      </c>
      <c r="H100" s="149" t="e">
        <f t="shared" si="10"/>
        <v>#DIV/0!</v>
      </c>
    </row>
    <row r="101" spans="1:8" ht="27.75" customHeight="1">
      <c r="A101" s="334" t="s">
        <v>253</v>
      </c>
      <c r="B101" s="335"/>
      <c r="C101" s="132"/>
      <c r="D101" s="296">
        <f>'Розшифровка 2 до формування'!D56</f>
        <v>0</v>
      </c>
      <c r="E101" s="296"/>
      <c r="F101" s="296">
        <f>'Розшифровка 2 до формування'!F56</f>
        <v>14.1</v>
      </c>
      <c r="G101" s="187">
        <f t="shared" si="9"/>
        <v>14.1</v>
      </c>
      <c r="H101" s="149" t="e">
        <f t="shared" si="10"/>
        <v>#DIV/0!</v>
      </c>
    </row>
    <row r="102" spans="1:8" ht="27.75" customHeight="1">
      <c r="A102" s="334" t="s">
        <v>272</v>
      </c>
      <c r="B102" s="335"/>
      <c r="C102" s="132"/>
      <c r="D102" s="296"/>
      <c r="E102" s="296"/>
      <c r="F102" s="296"/>
      <c r="G102" s="187">
        <f t="shared" si="9"/>
        <v>0</v>
      </c>
      <c r="H102" s="149" t="e">
        <f t="shared" si="10"/>
        <v>#DIV/0!</v>
      </c>
    </row>
    <row r="103" spans="1:8" ht="27.75" customHeight="1">
      <c r="A103" s="334" t="s">
        <v>396</v>
      </c>
      <c r="B103" s="335"/>
      <c r="C103" s="132"/>
      <c r="D103" s="118"/>
      <c r="E103" s="118">
        <f>'Розшифровка 2 до формування'!E153+'Розшифровка 2 до формування'!E197</f>
        <v>0</v>
      </c>
      <c r="F103" s="118">
        <f>'Розшифровка 2 до формування'!F153</f>
        <v>3.5</v>
      </c>
      <c r="G103" s="187">
        <f t="shared" si="9"/>
        <v>3.5</v>
      </c>
      <c r="H103" s="149" t="e">
        <f t="shared" si="10"/>
        <v>#DIV/0!</v>
      </c>
    </row>
    <row r="104" spans="1:8" ht="25.5" customHeight="1">
      <c r="A104" s="334" t="s">
        <v>277</v>
      </c>
      <c r="B104" s="335"/>
      <c r="C104" s="132"/>
      <c r="D104" s="119">
        <f>'Розшифровка 2 до формування'!D209</f>
        <v>0</v>
      </c>
      <c r="E104" s="119">
        <f>'Розшифровка 2 до формування'!E209</f>
        <v>0</v>
      </c>
      <c r="F104" s="119"/>
      <c r="G104" s="187">
        <f t="shared" si="9"/>
        <v>0</v>
      </c>
      <c r="H104" s="149" t="e">
        <f t="shared" si="10"/>
        <v>#DIV/0!</v>
      </c>
    </row>
    <row r="105" spans="1:8" ht="25.5" customHeight="1">
      <c r="A105" s="334" t="s">
        <v>300</v>
      </c>
      <c r="B105" s="335"/>
      <c r="C105" s="132"/>
      <c r="D105" s="119">
        <f>'Розшифровка 2 до формування'!D162</f>
        <v>0</v>
      </c>
      <c r="E105" s="119">
        <f>'Розшифровка 2 до формування'!E162</f>
        <v>0</v>
      </c>
      <c r="F105" s="119">
        <f>'Розшифровка 2 до формування'!F162+'Розшифровка 2 до формування'!F200</f>
        <v>59.5</v>
      </c>
      <c r="G105" s="187">
        <f t="shared" si="9"/>
        <v>59.5</v>
      </c>
      <c r="H105" s="149" t="e">
        <f t="shared" si="10"/>
        <v>#DIV/0!</v>
      </c>
    </row>
    <row r="106" spans="1:8" ht="25.5" customHeight="1">
      <c r="A106" s="334" t="s">
        <v>327</v>
      </c>
      <c r="B106" s="335"/>
      <c r="C106" s="132"/>
      <c r="D106" s="119">
        <f>'Розшифровка 2 до формування'!D160</f>
        <v>0</v>
      </c>
      <c r="E106" s="119">
        <f>'Розшифровка 2 до формування'!E160</f>
        <v>0</v>
      </c>
      <c r="F106" s="119">
        <f>'Розшифровка 2 до формування'!F160</f>
        <v>48.5</v>
      </c>
      <c r="G106" s="187">
        <f t="shared" si="9"/>
        <v>48.5</v>
      </c>
      <c r="H106" s="149" t="e">
        <f t="shared" si="10"/>
        <v>#DIV/0!</v>
      </c>
    </row>
    <row r="107" spans="1:8" ht="25.5" customHeight="1">
      <c r="A107" s="334" t="s">
        <v>328</v>
      </c>
      <c r="B107" s="335"/>
      <c r="C107" s="132"/>
      <c r="D107" s="119">
        <f>'Розшифровка 2 до формування'!D197</f>
        <v>249.8</v>
      </c>
      <c r="E107" s="119">
        <f>'Розшифровка 2 до формування'!E197</f>
        <v>0</v>
      </c>
      <c r="F107" s="119">
        <f>'Розшифровка 2 до формування'!F197</f>
        <v>0</v>
      </c>
      <c r="G107" s="187">
        <f t="shared" si="9"/>
        <v>0</v>
      </c>
      <c r="H107" s="149" t="e">
        <f t="shared" si="10"/>
        <v>#DIV/0!</v>
      </c>
    </row>
    <row r="108" spans="1:8" ht="25.5" customHeight="1">
      <c r="A108" s="334" t="s">
        <v>261</v>
      </c>
      <c r="B108" s="335"/>
      <c r="C108" s="132"/>
      <c r="D108" s="119"/>
      <c r="E108" s="119"/>
      <c r="F108" s="119"/>
      <c r="G108" s="187">
        <f t="shared" si="9"/>
        <v>0</v>
      </c>
      <c r="H108" s="149" t="e">
        <f t="shared" si="10"/>
        <v>#DIV/0!</v>
      </c>
    </row>
    <row r="109" spans="1:8" ht="25.5" customHeight="1">
      <c r="A109" s="334" t="s">
        <v>173</v>
      </c>
      <c r="B109" s="335"/>
      <c r="C109" s="132"/>
      <c r="D109" s="119">
        <f>'Розшифровка 2 до формування'!D199</f>
        <v>15</v>
      </c>
      <c r="E109" s="119">
        <f>'Розшифровка 2 до формування'!E199</f>
        <v>0</v>
      </c>
      <c r="F109" s="119">
        <f>'Розшифровка 2 до формування'!F199</f>
        <v>0</v>
      </c>
      <c r="G109" s="187">
        <f t="shared" si="9"/>
        <v>0</v>
      </c>
      <c r="H109" s="149" t="e">
        <f t="shared" si="10"/>
        <v>#DIV/0!</v>
      </c>
    </row>
    <row r="110" spans="1:8" ht="25.5" customHeight="1">
      <c r="A110" s="334" t="s">
        <v>291</v>
      </c>
      <c r="B110" s="335"/>
      <c r="C110" s="132"/>
      <c r="D110" s="119">
        <f>'Розшифровка 2 до формування'!D65</f>
        <v>0</v>
      </c>
      <c r="E110" s="119">
        <f>'Розшифровка 2 до формування'!E65</f>
        <v>0</v>
      </c>
      <c r="F110" s="119">
        <f>'Розшифровка 2 до формування'!F65</f>
        <v>0</v>
      </c>
      <c r="G110" s="187">
        <f t="shared" si="9"/>
        <v>0</v>
      </c>
      <c r="H110" s="149" t="e">
        <f t="shared" si="10"/>
        <v>#DIV/0!</v>
      </c>
    </row>
    <row r="111" spans="1:8" ht="25.5" customHeight="1">
      <c r="A111" s="334" t="s">
        <v>292</v>
      </c>
      <c r="B111" s="335"/>
      <c r="C111" s="132"/>
      <c r="D111" s="119">
        <f>'Розшифровка 2 до формування'!D66</f>
        <v>0</v>
      </c>
      <c r="E111" s="119">
        <f>'Розшифровка 2 до формування'!E66</f>
        <v>0</v>
      </c>
      <c r="F111" s="119">
        <f>'Розшифровка 2 до формування'!F66</f>
        <v>0</v>
      </c>
      <c r="G111" s="187">
        <f t="shared" si="9"/>
        <v>0</v>
      </c>
      <c r="H111" s="149" t="e">
        <f t="shared" si="10"/>
        <v>#DIV/0!</v>
      </c>
    </row>
    <row r="112" spans="1:8" ht="25.5" customHeight="1">
      <c r="A112" s="334" t="s">
        <v>293</v>
      </c>
      <c r="B112" s="335"/>
      <c r="C112" s="132"/>
      <c r="D112" s="119">
        <f>'Розшифровка 2 до формування'!D67</f>
        <v>0</v>
      </c>
      <c r="E112" s="119">
        <f>'Розшифровка 2 до формування'!E67</f>
        <v>0</v>
      </c>
      <c r="F112" s="119">
        <f>'Розшифровка 2 до формування'!F67</f>
        <v>0</v>
      </c>
      <c r="G112" s="187">
        <f t="shared" si="9"/>
        <v>0</v>
      </c>
      <c r="H112" s="149" t="e">
        <f t="shared" si="10"/>
        <v>#DIV/0!</v>
      </c>
    </row>
    <row r="113" spans="1:8" ht="25.5" customHeight="1">
      <c r="A113" s="334" t="s">
        <v>295</v>
      </c>
      <c r="B113" s="335"/>
      <c r="C113" s="132"/>
      <c r="D113" s="119">
        <f>'Розшифровка 2 до формування'!D69</f>
        <v>0</v>
      </c>
      <c r="E113" s="119"/>
      <c r="F113" s="119"/>
      <c r="G113" s="187">
        <f t="shared" si="9"/>
        <v>0</v>
      </c>
      <c r="H113" s="149" t="e">
        <f t="shared" si="10"/>
        <v>#DIV/0!</v>
      </c>
    </row>
    <row r="114" spans="1:8" ht="25.5" customHeight="1">
      <c r="A114" s="334" t="s">
        <v>294</v>
      </c>
      <c r="B114" s="335"/>
      <c r="C114" s="132"/>
      <c r="D114" s="119">
        <f>'Розшифровка 2 до формування'!D68+'Розшифровка 2 до формування'!D201</f>
        <v>125</v>
      </c>
      <c r="E114" s="119">
        <f>'Розшифровка 2 до формування'!E68</f>
        <v>657.6</v>
      </c>
      <c r="F114" s="119">
        <f>'Розшифровка 2 до формування'!F68</f>
        <v>0</v>
      </c>
      <c r="G114" s="187">
        <f t="shared" si="9"/>
        <v>-657.6</v>
      </c>
      <c r="H114" s="155">
        <f t="shared" si="10"/>
        <v>0</v>
      </c>
    </row>
    <row r="115" spans="1:8" ht="25.5" customHeight="1">
      <c r="A115" s="334" t="s">
        <v>326</v>
      </c>
      <c r="B115" s="335"/>
      <c r="C115" s="132"/>
      <c r="D115" s="119"/>
      <c r="E115" s="119"/>
      <c r="F115" s="119">
        <f>'Розшифровка 2 до формування'!F198</f>
        <v>15.5</v>
      </c>
      <c r="G115" s="187">
        <f t="shared" si="9"/>
        <v>15.5</v>
      </c>
      <c r="H115" s="149" t="e">
        <f t="shared" si="10"/>
        <v>#DIV/0!</v>
      </c>
    </row>
    <row r="116" spans="1:8" ht="25.5" customHeight="1">
      <c r="A116" s="334" t="s">
        <v>301</v>
      </c>
      <c r="B116" s="335"/>
      <c r="C116" s="132"/>
      <c r="D116" s="119">
        <f>'Розшифровка 2 до формування'!D204</f>
        <v>12.3</v>
      </c>
      <c r="E116" s="119">
        <f>'Розшифровка 2 до формування'!E204</f>
        <v>0</v>
      </c>
      <c r="F116" s="119">
        <f>'Розшифровка 2 до формування'!F204</f>
        <v>0</v>
      </c>
      <c r="G116" s="187">
        <f t="shared" si="9"/>
        <v>0</v>
      </c>
      <c r="H116" s="149" t="e">
        <f t="shared" si="10"/>
        <v>#DIV/0!</v>
      </c>
    </row>
    <row r="117" spans="1:8" ht="25.5" customHeight="1">
      <c r="A117" s="334" t="s">
        <v>302</v>
      </c>
      <c r="B117" s="335"/>
      <c r="C117" s="132"/>
      <c r="D117" s="119">
        <f>'Розшифровка 2 до формування'!D205</f>
        <v>5.3</v>
      </c>
      <c r="E117" s="119">
        <f>'Розшифровка 2 до формування'!E205</f>
        <v>0</v>
      </c>
      <c r="F117" s="119">
        <f>'Розшифровка 2 до формування'!F205</f>
        <v>0</v>
      </c>
      <c r="G117" s="187">
        <f t="shared" si="9"/>
        <v>0</v>
      </c>
      <c r="H117" s="149" t="e">
        <f t="shared" si="10"/>
        <v>#DIV/0!</v>
      </c>
    </row>
    <row r="118" spans="1:8" ht="25.5" customHeight="1">
      <c r="A118" s="334" t="s">
        <v>296</v>
      </c>
      <c r="B118" s="335"/>
      <c r="C118" s="132"/>
      <c r="D118" s="119">
        <f>'Розшифровка 2 до формування'!D206</f>
        <v>76.8</v>
      </c>
      <c r="E118" s="119">
        <f>'Розшифровка 2 до формування'!E206</f>
        <v>0</v>
      </c>
      <c r="F118" s="119">
        <f>'Розшифровка 2 до формування'!F206</f>
        <v>0</v>
      </c>
      <c r="G118" s="187">
        <f t="shared" si="9"/>
        <v>0</v>
      </c>
      <c r="H118" s="149" t="e">
        <f t="shared" si="10"/>
        <v>#DIV/0!</v>
      </c>
    </row>
    <row r="119" spans="1:8" ht="25.5" customHeight="1">
      <c r="A119" s="334" t="s">
        <v>303</v>
      </c>
      <c r="B119" s="335"/>
      <c r="C119" s="132"/>
      <c r="D119" s="119">
        <v>499.6</v>
      </c>
      <c r="E119" s="119">
        <v>406</v>
      </c>
      <c r="F119" s="119">
        <f>'Розшифровка 2 до формування'!F208</f>
        <v>0</v>
      </c>
      <c r="G119" s="187">
        <f t="shared" si="9"/>
        <v>-406</v>
      </c>
      <c r="H119" s="155">
        <f t="shared" si="10"/>
        <v>0</v>
      </c>
    </row>
    <row r="120" spans="1:8" ht="55.5" customHeight="1">
      <c r="A120" s="345" t="s">
        <v>374</v>
      </c>
      <c r="B120" s="346"/>
      <c r="C120" s="132"/>
      <c r="D120" s="119">
        <v>250</v>
      </c>
      <c r="E120" s="119">
        <f>'Розшифровка 2 до формування'!E70</f>
        <v>0</v>
      </c>
      <c r="F120" s="119">
        <f>'Розшифровка 2 до формування'!F70</f>
        <v>0</v>
      </c>
      <c r="G120" s="187">
        <f t="shared" si="9"/>
        <v>0</v>
      </c>
      <c r="H120" s="149" t="e">
        <f t="shared" si="10"/>
        <v>#DIV/0!</v>
      </c>
    </row>
    <row r="121" spans="1:8" ht="25.5" customHeight="1">
      <c r="A121" s="334" t="s">
        <v>321</v>
      </c>
      <c r="B121" s="335"/>
      <c r="C121" s="132"/>
      <c r="D121" s="119"/>
      <c r="E121" s="119"/>
      <c r="F121" s="119"/>
      <c r="G121" s="187">
        <f t="shared" si="9"/>
        <v>0</v>
      </c>
      <c r="H121" s="149" t="e">
        <f t="shared" si="10"/>
        <v>#DIV/0!</v>
      </c>
    </row>
    <row r="122" spans="1:8" ht="25.5" customHeight="1">
      <c r="A122" s="334"/>
      <c r="B122" s="335"/>
      <c r="C122" s="132"/>
      <c r="D122" s="119">
        <f>'Розшифровка 2 до формування'!D117</f>
        <v>0</v>
      </c>
      <c r="E122" s="119">
        <f>'Розшифровка 2 до формування'!E117</f>
        <v>0</v>
      </c>
      <c r="F122" s="119"/>
      <c r="G122" s="187">
        <f t="shared" si="9"/>
        <v>0</v>
      </c>
      <c r="H122" s="149" t="e">
        <f t="shared" si="10"/>
        <v>#DIV/0!</v>
      </c>
    </row>
    <row r="123" spans="1:8" ht="27.75" customHeight="1">
      <c r="A123" s="334" t="s">
        <v>128</v>
      </c>
      <c r="B123" s="335"/>
      <c r="C123" s="132"/>
      <c r="D123" s="118">
        <f>'Розшифровка 2 до формування'!D159</f>
        <v>119.2</v>
      </c>
      <c r="E123" s="118">
        <v>90</v>
      </c>
      <c r="F123" s="118"/>
      <c r="G123" s="187">
        <f t="shared" si="9"/>
        <v>-90</v>
      </c>
      <c r="H123" s="155">
        <f t="shared" si="10"/>
        <v>0</v>
      </c>
    </row>
    <row r="124" spans="1:8" ht="31.5" customHeight="1">
      <c r="A124" s="327" t="s">
        <v>204</v>
      </c>
      <c r="B124" s="327"/>
      <c r="C124" s="333"/>
      <c r="D124" s="333"/>
      <c r="E124" s="115"/>
      <c r="F124" s="116"/>
      <c r="G124" s="353" t="s">
        <v>344</v>
      </c>
      <c r="H124" s="353"/>
    </row>
    <row r="125" spans="1:8">
      <c r="A125" s="328" t="s">
        <v>67</v>
      </c>
      <c r="B125" s="328"/>
      <c r="C125" s="326" t="s">
        <v>226</v>
      </c>
      <c r="D125" s="326"/>
      <c r="E125" s="310"/>
      <c r="F125" s="73"/>
      <c r="G125" s="328" t="s">
        <v>225</v>
      </c>
      <c r="H125" s="328"/>
    </row>
    <row r="126" spans="1:8">
      <c r="B126" s="134"/>
      <c r="D126" s="135"/>
      <c r="E126" s="120"/>
      <c r="F126" s="120"/>
      <c r="G126" s="120"/>
      <c r="H126" s="120"/>
    </row>
    <row r="127" spans="1:8">
      <c r="B127" s="134"/>
      <c r="D127" s="135"/>
      <c r="E127" s="120"/>
      <c r="F127" s="120"/>
      <c r="G127" s="120"/>
      <c r="H127" s="120"/>
    </row>
    <row r="128" spans="1:8">
      <c r="B128" s="134"/>
      <c r="D128" s="135"/>
      <c r="E128" s="120"/>
      <c r="F128" s="120"/>
      <c r="G128" s="120"/>
      <c r="H128" s="120"/>
    </row>
    <row r="129" spans="2:8">
      <c r="B129" s="134"/>
      <c r="D129" s="135"/>
      <c r="E129" s="120"/>
      <c r="F129" s="120"/>
      <c r="G129" s="120"/>
      <c r="H129" s="120"/>
    </row>
    <row r="130" spans="2:8">
      <c r="B130" s="134"/>
      <c r="D130" s="135"/>
      <c r="E130" s="120"/>
      <c r="F130" s="120"/>
      <c r="G130" s="120"/>
      <c r="H130" s="120"/>
    </row>
    <row r="131" spans="2:8">
      <c r="B131" s="134"/>
      <c r="D131" s="135"/>
      <c r="E131" s="120"/>
      <c r="F131" s="120"/>
      <c r="G131" s="120"/>
      <c r="H131" s="120"/>
    </row>
    <row r="132" spans="2:8">
      <c r="B132" s="134"/>
      <c r="D132" s="135"/>
      <c r="E132" s="120"/>
      <c r="F132" s="120"/>
      <c r="G132" s="120"/>
      <c r="H132" s="120"/>
    </row>
    <row r="133" spans="2:8">
      <c r="B133" s="134"/>
      <c r="D133" s="135"/>
      <c r="E133" s="120"/>
      <c r="F133" s="120"/>
      <c r="G133" s="120"/>
      <c r="H133" s="120"/>
    </row>
    <row r="134" spans="2:8">
      <c r="B134" s="134"/>
      <c r="D134" s="135"/>
      <c r="E134" s="120"/>
      <c r="F134" s="120"/>
      <c r="G134" s="120"/>
      <c r="H134" s="120"/>
    </row>
    <row r="135" spans="2:8">
      <c r="B135" s="134"/>
      <c r="D135" s="135"/>
      <c r="E135" s="120"/>
      <c r="F135" s="120"/>
      <c r="G135" s="120"/>
      <c r="H135" s="120"/>
    </row>
    <row r="136" spans="2:8">
      <c r="B136" s="134"/>
      <c r="D136" s="135"/>
      <c r="E136" s="120"/>
      <c r="F136" s="120"/>
      <c r="G136" s="120"/>
      <c r="H136" s="120"/>
    </row>
    <row r="137" spans="2:8">
      <c r="B137" s="134"/>
      <c r="D137" s="135"/>
      <c r="E137" s="120"/>
      <c r="F137" s="120"/>
      <c r="G137" s="120"/>
      <c r="H137" s="120"/>
    </row>
    <row r="138" spans="2:8">
      <c r="B138" s="134"/>
      <c r="D138" s="135"/>
      <c r="E138" s="120"/>
      <c r="F138" s="120"/>
      <c r="G138" s="120"/>
      <c r="H138" s="120"/>
    </row>
    <row r="139" spans="2:8">
      <c r="B139" s="134"/>
      <c r="D139" s="135"/>
      <c r="E139" s="120"/>
      <c r="F139" s="120"/>
      <c r="G139" s="120"/>
      <c r="H139" s="120"/>
    </row>
    <row r="140" spans="2:8">
      <c r="B140" s="134"/>
      <c r="D140" s="135"/>
      <c r="E140" s="120"/>
      <c r="F140" s="120"/>
      <c r="G140" s="120"/>
      <c r="H140" s="120"/>
    </row>
    <row r="141" spans="2:8">
      <c r="B141" s="134"/>
    </row>
    <row r="142" spans="2:8">
      <c r="B142" s="117"/>
    </row>
    <row r="143" spans="2:8">
      <c r="B143" s="117"/>
    </row>
    <row r="144" spans="2:8">
      <c r="B144" s="117"/>
    </row>
    <row r="145" spans="2:2">
      <c r="B145" s="117"/>
    </row>
    <row r="146" spans="2:2">
      <c r="B146" s="117"/>
    </row>
    <row r="147" spans="2:2">
      <c r="B147" s="117"/>
    </row>
    <row r="148" spans="2:2">
      <c r="B148" s="117"/>
    </row>
    <row r="149" spans="2:2">
      <c r="B149" s="117"/>
    </row>
    <row r="150" spans="2:2">
      <c r="B150" s="117"/>
    </row>
    <row r="151" spans="2:2">
      <c r="B151" s="117"/>
    </row>
    <row r="152" spans="2:2">
      <c r="B152" s="117"/>
    </row>
    <row r="153" spans="2:2">
      <c r="B153" s="117"/>
    </row>
    <row r="154" spans="2:2">
      <c r="B154" s="117"/>
    </row>
    <row r="155" spans="2:2">
      <c r="B155" s="117"/>
    </row>
    <row r="156" spans="2:2">
      <c r="B156" s="117"/>
    </row>
    <row r="157" spans="2:2">
      <c r="B157" s="117"/>
    </row>
    <row r="158" spans="2:2">
      <c r="B158" s="117"/>
    </row>
    <row r="159" spans="2:2">
      <c r="B159" s="117"/>
    </row>
    <row r="160" spans="2:2">
      <c r="B160" s="117"/>
    </row>
    <row r="161" spans="2:2">
      <c r="B161" s="117"/>
    </row>
    <row r="162" spans="2:2">
      <c r="B162" s="117"/>
    </row>
    <row r="163" spans="2:2">
      <c r="B163" s="117"/>
    </row>
    <row r="164" spans="2:2">
      <c r="B164" s="117"/>
    </row>
    <row r="165" spans="2:2">
      <c r="B165" s="117"/>
    </row>
    <row r="166" spans="2:2">
      <c r="B166" s="117"/>
    </row>
    <row r="167" spans="2:2">
      <c r="B167" s="117"/>
    </row>
    <row r="168" spans="2:2">
      <c r="B168" s="117"/>
    </row>
    <row r="169" spans="2:2">
      <c r="B169" s="117"/>
    </row>
    <row r="170" spans="2:2">
      <c r="B170" s="117"/>
    </row>
    <row r="171" spans="2:2">
      <c r="B171" s="117"/>
    </row>
    <row r="172" spans="2:2">
      <c r="B172" s="117"/>
    </row>
    <row r="173" spans="2:2">
      <c r="B173" s="117"/>
    </row>
    <row r="174" spans="2:2">
      <c r="B174" s="117"/>
    </row>
    <row r="175" spans="2:2">
      <c r="B175" s="117"/>
    </row>
    <row r="176" spans="2:2">
      <c r="B176" s="117"/>
    </row>
    <row r="177" spans="2:2">
      <c r="B177" s="117"/>
    </row>
    <row r="178" spans="2:2">
      <c r="B178" s="117"/>
    </row>
    <row r="179" spans="2:2">
      <c r="B179" s="117"/>
    </row>
    <row r="180" spans="2:2">
      <c r="B180" s="117"/>
    </row>
    <row r="181" spans="2:2">
      <c r="B181" s="117"/>
    </row>
    <row r="182" spans="2:2">
      <c r="B182" s="117"/>
    </row>
    <row r="183" spans="2:2">
      <c r="B183" s="117"/>
    </row>
    <row r="184" spans="2:2">
      <c r="B184" s="117"/>
    </row>
    <row r="185" spans="2:2">
      <c r="B185" s="117"/>
    </row>
    <row r="186" spans="2:2">
      <c r="B186" s="117"/>
    </row>
    <row r="187" spans="2:2">
      <c r="B187" s="117"/>
    </row>
    <row r="188" spans="2:2">
      <c r="B188" s="117"/>
    </row>
    <row r="189" spans="2:2">
      <c r="B189" s="117"/>
    </row>
    <row r="190" spans="2:2">
      <c r="B190" s="117"/>
    </row>
    <row r="191" spans="2:2">
      <c r="B191" s="117"/>
    </row>
    <row r="192" spans="2:2">
      <c r="B192" s="117"/>
    </row>
    <row r="193" spans="2:2">
      <c r="B193" s="117"/>
    </row>
    <row r="194" spans="2:2">
      <c r="B194" s="117"/>
    </row>
    <row r="195" spans="2:2">
      <c r="B195" s="117"/>
    </row>
    <row r="196" spans="2:2">
      <c r="B196" s="117"/>
    </row>
    <row r="197" spans="2:2">
      <c r="B197" s="117"/>
    </row>
    <row r="198" spans="2:2">
      <c r="B198" s="117"/>
    </row>
    <row r="199" spans="2:2">
      <c r="B199" s="117"/>
    </row>
    <row r="200" spans="2:2">
      <c r="B200" s="117"/>
    </row>
    <row r="201" spans="2:2">
      <c r="B201" s="117"/>
    </row>
    <row r="202" spans="2:2">
      <c r="B202" s="117"/>
    </row>
    <row r="203" spans="2:2">
      <c r="B203" s="117"/>
    </row>
    <row r="204" spans="2:2">
      <c r="B204" s="117"/>
    </row>
    <row r="205" spans="2:2">
      <c r="B205" s="117"/>
    </row>
    <row r="206" spans="2:2">
      <c r="B206" s="117"/>
    </row>
    <row r="207" spans="2:2">
      <c r="B207" s="117"/>
    </row>
    <row r="208" spans="2:2">
      <c r="B208" s="117"/>
    </row>
    <row r="209" spans="2:2">
      <c r="B209" s="117"/>
    </row>
    <row r="210" spans="2:2">
      <c r="B210" s="117"/>
    </row>
    <row r="211" spans="2:2">
      <c r="B211" s="117"/>
    </row>
    <row r="212" spans="2:2">
      <c r="B212" s="117"/>
    </row>
    <row r="213" spans="2:2">
      <c r="B213" s="117"/>
    </row>
    <row r="214" spans="2:2">
      <c r="B214" s="117"/>
    </row>
    <row r="215" spans="2:2">
      <c r="B215" s="117"/>
    </row>
    <row r="216" spans="2:2">
      <c r="B216" s="117"/>
    </row>
    <row r="217" spans="2:2">
      <c r="B217" s="117"/>
    </row>
    <row r="218" spans="2:2">
      <c r="B218" s="117"/>
    </row>
    <row r="219" spans="2:2">
      <c r="B219" s="117"/>
    </row>
    <row r="220" spans="2:2">
      <c r="B220" s="117"/>
    </row>
    <row r="221" spans="2:2">
      <c r="B221" s="117"/>
    </row>
    <row r="222" spans="2:2">
      <c r="B222" s="117"/>
    </row>
    <row r="223" spans="2:2">
      <c r="B223" s="117"/>
    </row>
    <row r="224" spans="2:2">
      <c r="B224" s="117"/>
    </row>
    <row r="225" spans="2:2">
      <c r="B225" s="117"/>
    </row>
    <row r="226" spans="2:2">
      <c r="B226" s="117"/>
    </row>
    <row r="227" spans="2:2">
      <c r="B227" s="117"/>
    </row>
    <row r="228" spans="2:2">
      <c r="B228" s="117"/>
    </row>
    <row r="229" spans="2:2">
      <c r="B229" s="117"/>
    </row>
    <row r="230" spans="2:2">
      <c r="B230" s="117"/>
    </row>
    <row r="231" spans="2:2">
      <c r="B231" s="117"/>
    </row>
    <row r="232" spans="2:2">
      <c r="B232" s="117"/>
    </row>
    <row r="233" spans="2:2">
      <c r="B233" s="117"/>
    </row>
    <row r="234" spans="2:2">
      <c r="B234" s="117"/>
    </row>
    <row r="235" spans="2:2">
      <c r="B235" s="117"/>
    </row>
    <row r="236" spans="2:2">
      <c r="B236" s="117"/>
    </row>
    <row r="237" spans="2:2">
      <c r="B237" s="117"/>
    </row>
    <row r="238" spans="2:2">
      <c r="B238" s="117"/>
    </row>
    <row r="239" spans="2:2">
      <c r="B239" s="117"/>
    </row>
    <row r="240" spans="2:2">
      <c r="B240" s="117"/>
    </row>
    <row r="241" spans="2:2">
      <c r="B241" s="117"/>
    </row>
    <row r="242" spans="2:2">
      <c r="B242" s="117"/>
    </row>
    <row r="243" spans="2:2">
      <c r="B243" s="117"/>
    </row>
    <row r="244" spans="2:2">
      <c r="B244" s="117"/>
    </row>
    <row r="245" spans="2:2">
      <c r="B245" s="117"/>
    </row>
    <row r="246" spans="2:2">
      <c r="B246" s="117"/>
    </row>
    <row r="247" spans="2:2">
      <c r="B247" s="117"/>
    </row>
    <row r="248" spans="2:2">
      <c r="B248" s="117"/>
    </row>
    <row r="249" spans="2:2">
      <c r="B249" s="117"/>
    </row>
    <row r="250" spans="2:2">
      <c r="B250" s="117"/>
    </row>
    <row r="251" spans="2:2">
      <c r="B251" s="117"/>
    </row>
    <row r="252" spans="2:2">
      <c r="B252" s="117"/>
    </row>
    <row r="253" spans="2:2">
      <c r="B253" s="117"/>
    </row>
    <row r="254" spans="2:2">
      <c r="B254" s="117"/>
    </row>
    <row r="255" spans="2:2">
      <c r="B255" s="117"/>
    </row>
    <row r="256" spans="2:2">
      <c r="B256" s="117"/>
    </row>
    <row r="257" spans="2:2">
      <c r="B257" s="117"/>
    </row>
    <row r="258" spans="2:2">
      <c r="B258" s="117"/>
    </row>
    <row r="259" spans="2:2">
      <c r="B259" s="117"/>
    </row>
    <row r="260" spans="2:2">
      <c r="B260" s="117"/>
    </row>
    <row r="261" spans="2:2">
      <c r="B261" s="117"/>
    </row>
    <row r="262" spans="2:2">
      <c r="B262" s="117"/>
    </row>
    <row r="263" spans="2:2">
      <c r="B263" s="117"/>
    </row>
    <row r="264" spans="2:2">
      <c r="B264" s="117"/>
    </row>
    <row r="265" spans="2:2">
      <c r="B265" s="117"/>
    </row>
    <row r="266" spans="2:2">
      <c r="B266" s="117"/>
    </row>
    <row r="267" spans="2:2">
      <c r="B267" s="117"/>
    </row>
    <row r="268" spans="2:2">
      <c r="B268" s="117"/>
    </row>
    <row r="269" spans="2:2">
      <c r="B269" s="117"/>
    </row>
    <row r="270" spans="2:2">
      <c r="B270" s="117"/>
    </row>
    <row r="271" spans="2:2">
      <c r="B271" s="117"/>
    </row>
    <row r="272" spans="2:2">
      <c r="B272" s="117"/>
    </row>
    <row r="273" spans="2:2">
      <c r="B273" s="117"/>
    </row>
    <row r="274" spans="2:2">
      <c r="B274" s="117"/>
    </row>
    <row r="275" spans="2:2">
      <c r="B275" s="117"/>
    </row>
    <row r="276" spans="2:2">
      <c r="B276" s="117"/>
    </row>
    <row r="277" spans="2:2">
      <c r="B277" s="117"/>
    </row>
    <row r="278" spans="2:2">
      <c r="B278" s="117"/>
    </row>
    <row r="279" spans="2:2">
      <c r="B279" s="117"/>
    </row>
    <row r="280" spans="2:2">
      <c r="B280" s="117"/>
    </row>
    <row r="281" spans="2:2">
      <c r="B281" s="117"/>
    </row>
    <row r="282" spans="2:2">
      <c r="B282" s="117"/>
    </row>
    <row r="283" spans="2:2">
      <c r="B283" s="117"/>
    </row>
    <row r="284" spans="2:2">
      <c r="B284" s="117"/>
    </row>
    <row r="285" spans="2:2">
      <c r="B285" s="117"/>
    </row>
    <row r="286" spans="2:2">
      <c r="B286" s="117"/>
    </row>
    <row r="287" spans="2:2">
      <c r="B287" s="117"/>
    </row>
    <row r="288" spans="2:2">
      <c r="B288" s="117"/>
    </row>
    <row r="289" spans="2:2">
      <c r="B289" s="117"/>
    </row>
    <row r="290" spans="2:2">
      <c r="B290" s="117"/>
    </row>
    <row r="291" spans="2:2">
      <c r="B291" s="117"/>
    </row>
    <row r="292" spans="2:2">
      <c r="B292" s="117"/>
    </row>
    <row r="293" spans="2:2">
      <c r="B293" s="117"/>
    </row>
    <row r="294" spans="2:2">
      <c r="B294" s="117"/>
    </row>
    <row r="295" spans="2:2">
      <c r="B295" s="117"/>
    </row>
    <row r="296" spans="2:2">
      <c r="B296" s="117"/>
    </row>
    <row r="297" spans="2:2">
      <c r="B297" s="117"/>
    </row>
    <row r="298" spans="2:2">
      <c r="B298" s="117"/>
    </row>
    <row r="299" spans="2:2">
      <c r="B299" s="117"/>
    </row>
    <row r="300" spans="2:2">
      <c r="B300" s="117"/>
    </row>
    <row r="301" spans="2:2">
      <c r="B301" s="117"/>
    </row>
    <row r="302" spans="2:2">
      <c r="B302" s="117"/>
    </row>
    <row r="303" spans="2:2">
      <c r="B303" s="117"/>
    </row>
    <row r="304" spans="2:2">
      <c r="B304" s="117"/>
    </row>
    <row r="305" spans="2:2">
      <c r="B305" s="117"/>
    </row>
    <row r="306" spans="2:2">
      <c r="B306" s="117"/>
    </row>
    <row r="307" spans="2:2">
      <c r="B307" s="117"/>
    </row>
    <row r="308" spans="2:2">
      <c r="B308" s="117"/>
    </row>
  </sheetData>
  <mergeCells count="122">
    <mergeCell ref="A95:B95"/>
    <mergeCell ref="A121:B121"/>
    <mergeCell ref="A120:B120"/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32:B32"/>
    <mergeCell ref="A33:B33"/>
    <mergeCell ref="A115:B115"/>
    <mergeCell ref="A109:B109"/>
    <mergeCell ref="A47:B47"/>
    <mergeCell ref="A48:B48"/>
    <mergeCell ref="A108:B108"/>
    <mergeCell ref="A66:B66"/>
    <mergeCell ref="A62:B62"/>
    <mergeCell ref="A40:B40"/>
    <mergeCell ref="A68:B68"/>
    <mergeCell ref="A43:B43"/>
    <mergeCell ref="A57:B57"/>
    <mergeCell ref="A44:B44"/>
    <mergeCell ref="A107:B107"/>
    <mergeCell ref="A46:B46"/>
    <mergeCell ref="A58:B58"/>
    <mergeCell ref="A83:B83"/>
    <mergeCell ref="A84:B84"/>
    <mergeCell ref="A85:B85"/>
    <mergeCell ref="A86:B86"/>
    <mergeCell ref="A45:B45"/>
    <mergeCell ref="A87:B87"/>
    <mergeCell ref="A103:B103"/>
    <mergeCell ref="G125:H125"/>
    <mergeCell ref="G124:H124"/>
    <mergeCell ref="B2:H2"/>
    <mergeCell ref="F4:F5"/>
    <mergeCell ref="G4:G5"/>
    <mergeCell ref="A4:A5"/>
    <mergeCell ref="E4:E5"/>
    <mergeCell ref="D4:D5"/>
    <mergeCell ref="B4:B5"/>
    <mergeCell ref="C4:C5"/>
    <mergeCell ref="A7:B7"/>
    <mergeCell ref="A8:B8"/>
    <mergeCell ref="A11:B11"/>
    <mergeCell ref="H4:H5"/>
    <mergeCell ref="A19:B19"/>
    <mergeCell ref="A67:B67"/>
    <mergeCell ref="A56:B56"/>
    <mergeCell ref="A28:B28"/>
    <mergeCell ref="A61:B61"/>
    <mergeCell ref="A54:B54"/>
    <mergeCell ref="A52:B52"/>
    <mergeCell ref="A51:B51"/>
    <mergeCell ref="A26:B26"/>
    <mergeCell ref="A78:B78"/>
    <mergeCell ref="A77:B77"/>
    <mergeCell ref="A82:B82"/>
    <mergeCell ref="A81:B81"/>
    <mergeCell ref="A71:B71"/>
    <mergeCell ref="A72:B72"/>
    <mergeCell ref="A69:B69"/>
    <mergeCell ref="A59:B59"/>
    <mergeCell ref="A53:B53"/>
    <mergeCell ref="A79:B79"/>
    <mergeCell ref="A76:B76"/>
    <mergeCell ref="A80:B80"/>
    <mergeCell ref="A63:B63"/>
    <mergeCell ref="A64:B64"/>
    <mergeCell ref="A65:B65"/>
    <mergeCell ref="A60:B60"/>
    <mergeCell ref="A30:B30"/>
    <mergeCell ref="A29:B29"/>
    <mergeCell ref="A21:B21"/>
    <mergeCell ref="A22:B22"/>
    <mergeCell ref="A23:B23"/>
    <mergeCell ref="A49:B49"/>
    <mergeCell ref="A50:B50"/>
    <mergeCell ref="A74:B74"/>
    <mergeCell ref="A75:B75"/>
    <mergeCell ref="A41:B41"/>
    <mergeCell ref="A37:B37"/>
    <mergeCell ref="A73:B73"/>
    <mergeCell ref="A70:B70"/>
    <mergeCell ref="A24:B24"/>
    <mergeCell ref="A25:B25"/>
    <mergeCell ref="A34:B34"/>
    <mergeCell ref="A36:B36"/>
    <mergeCell ref="A42:B42"/>
    <mergeCell ref="A38:B38"/>
    <mergeCell ref="A35:B35"/>
    <mergeCell ref="A39:B39"/>
    <mergeCell ref="A55:B55"/>
    <mergeCell ref="A27:B27"/>
    <mergeCell ref="A31:B31"/>
    <mergeCell ref="C125:D125"/>
    <mergeCell ref="A124:B124"/>
    <mergeCell ref="A125:B125"/>
    <mergeCell ref="A90:B90"/>
    <mergeCell ref="A91:B91"/>
    <mergeCell ref="A88:B88"/>
    <mergeCell ref="C124:D124"/>
    <mergeCell ref="A96:B96"/>
    <mergeCell ref="A104:B104"/>
    <mergeCell ref="A123:B123"/>
    <mergeCell ref="A89:B89"/>
    <mergeCell ref="A92:B92"/>
    <mergeCell ref="A93:B93"/>
    <mergeCell ref="A98:B98"/>
    <mergeCell ref="A99:B99"/>
    <mergeCell ref="A100:B100"/>
    <mergeCell ref="A101:B101"/>
    <mergeCell ref="A102:B102"/>
    <mergeCell ref="A94:B94"/>
    <mergeCell ref="A97:B97"/>
    <mergeCell ref="A106:B106"/>
    <mergeCell ref="A105:B105"/>
    <mergeCell ref="A119:B119"/>
    <mergeCell ref="A122:B122"/>
  </mergeCells>
  <phoneticPr fontId="4" type="noConversion"/>
  <pageMargins left="0.39370078740157483" right="0.39370078740157483" top="0.78740157480314965" bottom="0.39370078740157483" header="0.31496062992125984" footer="0.31496062992125984"/>
  <pageSetup paperSize="9" scale="84" fitToHeight="8" orientation="landscape" r:id="rId1"/>
  <rowBreaks count="3" manualBreakCount="3">
    <brk id="20" max="7" man="1"/>
    <brk id="69" max="7" man="1"/>
    <brk id="9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Q343"/>
  <sheetViews>
    <sheetView view="pageBreakPreview" topLeftCell="B19" zoomScale="60" zoomScaleNormal="51" workbookViewId="0">
      <selection activeCell="F38" sqref="F38"/>
    </sheetView>
  </sheetViews>
  <sheetFormatPr defaultRowHeight="18.75"/>
  <cols>
    <col min="1" max="1" width="9.140625" style="73"/>
    <col min="2" max="2" width="118.7109375" style="73" customWidth="1"/>
    <col min="3" max="3" width="15.5703125" style="227" customWidth="1"/>
    <col min="4" max="4" width="18.140625" style="227" customWidth="1"/>
    <col min="5" max="5" width="16.85546875" style="227" customWidth="1"/>
    <col min="6" max="6" width="16.7109375" style="227" customWidth="1"/>
    <col min="7" max="7" width="19.28515625" style="227" customWidth="1"/>
    <col min="8" max="8" width="16.28515625" style="189" customWidth="1"/>
    <col min="9" max="9" width="20.85546875" style="73" customWidth="1"/>
    <col min="10" max="10" width="16.140625" style="150" customWidth="1"/>
    <col min="11" max="12" width="18.5703125" style="73" customWidth="1"/>
    <col min="13" max="13" width="19.140625" style="73" customWidth="1"/>
    <col min="14" max="14" width="19.140625" style="73" bestFit="1" customWidth="1"/>
    <col min="15" max="15" width="18.42578125" style="73" bestFit="1" customWidth="1"/>
    <col min="16" max="16" width="12.7109375" style="73" customWidth="1"/>
    <col min="17" max="16384" width="9.140625" style="73"/>
  </cols>
  <sheetData>
    <row r="2" spans="1:16" ht="22.5" customHeight="1">
      <c r="B2" s="377" t="s">
        <v>124</v>
      </c>
      <c r="C2" s="377"/>
      <c r="D2" s="377"/>
      <c r="E2" s="377"/>
      <c r="F2" s="377"/>
      <c r="G2" s="377"/>
      <c r="H2" s="188"/>
      <c r="I2" s="158"/>
      <c r="J2" s="159"/>
      <c r="K2" s="158"/>
    </row>
    <row r="3" spans="1:16">
      <c r="B3" s="228"/>
      <c r="C3" s="74"/>
      <c r="D3" s="228"/>
      <c r="E3" s="228"/>
      <c r="F3" s="228"/>
      <c r="G3" s="74"/>
      <c r="H3" s="189" t="s">
        <v>73</v>
      </c>
      <c r="I3" s="228"/>
    </row>
    <row r="4" spans="1:16" ht="41.25" customHeight="1">
      <c r="A4" s="359" t="s">
        <v>86</v>
      </c>
      <c r="B4" s="359" t="s">
        <v>22</v>
      </c>
      <c r="C4" s="361" t="s">
        <v>4</v>
      </c>
      <c r="D4" s="361" t="s">
        <v>370</v>
      </c>
      <c r="E4" s="361" t="s">
        <v>372</v>
      </c>
      <c r="F4" s="361" t="s">
        <v>359</v>
      </c>
      <c r="G4" s="357" t="s">
        <v>153</v>
      </c>
      <c r="H4" s="355" t="s">
        <v>154</v>
      </c>
    </row>
    <row r="5" spans="1:16" ht="54" customHeight="1">
      <c r="A5" s="360"/>
      <c r="B5" s="360"/>
      <c r="C5" s="362"/>
      <c r="D5" s="362"/>
      <c r="E5" s="362"/>
      <c r="F5" s="362"/>
      <c r="G5" s="358"/>
      <c r="H5" s="356"/>
    </row>
    <row r="6" spans="1:16" ht="30.75" customHeight="1">
      <c r="A6" s="75">
        <v>1</v>
      </c>
      <c r="B6" s="75">
        <v>2</v>
      </c>
      <c r="C6" s="76">
        <v>3</v>
      </c>
      <c r="D6" s="76">
        <v>4</v>
      </c>
      <c r="E6" s="76">
        <v>5</v>
      </c>
      <c r="F6" s="76">
        <v>6</v>
      </c>
      <c r="G6" s="76">
        <v>7</v>
      </c>
      <c r="H6" s="190">
        <v>8</v>
      </c>
      <c r="K6" s="73">
        <v>65319.5</v>
      </c>
    </row>
    <row r="7" spans="1:16" ht="34.5" customHeight="1">
      <c r="A7" s="363" t="s">
        <v>92</v>
      </c>
      <c r="B7" s="364"/>
      <c r="C7" s="76"/>
      <c r="D7" s="80">
        <f>SUM(D8,D74,D92,D101,D119,D167,D175,D211,D216)</f>
        <v>72042.799999999988</v>
      </c>
      <c r="E7" s="80">
        <f>SUM(E8,E74,E92,E101,E119,E167,E175,E211,E216)</f>
        <v>90310.900000000009</v>
      </c>
      <c r="F7" s="80">
        <f>SUM(F8,F74,F92,F101,F119,F167,F175,F211,F216)</f>
        <v>76221.60000000002</v>
      </c>
      <c r="G7" s="80">
        <f>F7-E7</f>
        <v>-14089.299999999988</v>
      </c>
      <c r="H7" s="155">
        <f>F7/E7*100</f>
        <v>84.399114614072062</v>
      </c>
      <c r="I7" s="77"/>
    </row>
    <row r="8" spans="1:16" ht="43.5" customHeight="1">
      <c r="A8" s="78" t="s">
        <v>93</v>
      </c>
      <c r="B8" s="79" t="s">
        <v>123</v>
      </c>
      <c r="C8" s="78"/>
      <c r="D8" s="80">
        <f>D10+D26+D71</f>
        <v>54434.7</v>
      </c>
      <c r="E8" s="80">
        <f>E10+E26+E71</f>
        <v>77836.700000000012</v>
      </c>
      <c r="F8" s="80">
        <f>F10+F26+F71</f>
        <v>59403.600000000006</v>
      </c>
      <c r="G8" s="80">
        <f t="shared" ref="G8:G11" si="0">F8-E8</f>
        <v>-18433.100000000006</v>
      </c>
      <c r="H8" s="155">
        <f t="shared" ref="H8:H11" si="1">F8/E8*100</f>
        <v>76.318240624281344</v>
      </c>
      <c r="I8" s="77"/>
      <c r="K8" s="81"/>
      <c r="L8" s="81"/>
      <c r="M8" s="81"/>
    </row>
    <row r="9" spans="1:16" ht="27.75" customHeight="1">
      <c r="A9" s="78"/>
      <c r="B9" s="108" t="s">
        <v>94</v>
      </c>
      <c r="C9" s="78"/>
      <c r="D9" s="80"/>
      <c r="E9" s="80"/>
      <c r="F9" s="80"/>
      <c r="G9" s="94"/>
      <c r="H9" s="187"/>
      <c r="I9" s="77"/>
      <c r="J9" s="151"/>
      <c r="K9" s="106">
        <f>K10+K16+K22</f>
        <v>72042.800000000017</v>
      </c>
      <c r="L9" s="131">
        <f>L10+L16+L22</f>
        <v>90310.9</v>
      </c>
      <c r="M9" s="131">
        <f>M10+M16+M22</f>
        <v>76221.600000000006</v>
      </c>
    </row>
    <row r="10" spans="1:16" ht="41.25" customHeight="1">
      <c r="A10" s="110" t="s">
        <v>95</v>
      </c>
      <c r="B10" s="112" t="s">
        <v>98</v>
      </c>
      <c r="C10" s="78">
        <v>1010</v>
      </c>
      <c r="D10" s="80">
        <f>D11+D16+D17+D18</f>
        <v>44169.599999999999</v>
      </c>
      <c r="E10" s="80">
        <f t="shared" ref="E10:F10" si="2">E11+E16+E17+E18</f>
        <v>62709.7</v>
      </c>
      <c r="F10" s="80">
        <f t="shared" si="2"/>
        <v>51405.700000000004</v>
      </c>
      <c r="G10" s="80">
        <f t="shared" ref="G10" si="3">F10-E10</f>
        <v>-11303.999999999993</v>
      </c>
      <c r="H10" s="155">
        <f t="shared" ref="H10" si="4">F10/E10*100</f>
        <v>81.974080564888695</v>
      </c>
      <c r="I10" s="77"/>
      <c r="J10" s="160">
        <v>1010</v>
      </c>
      <c r="K10" s="88">
        <f>SUM(D10,D76,D103,D121,D169,D177,)</f>
        <v>51194.2</v>
      </c>
      <c r="L10" s="88">
        <f>SUM(E10,E76,E103,E121,E169,E177,)</f>
        <v>66281.299999999988</v>
      </c>
      <c r="M10" s="88">
        <f>SUM(F10,F76,F103,F121,F169,F177,)</f>
        <v>57998.700000000004</v>
      </c>
      <c r="N10" s="89"/>
      <c r="O10" s="89"/>
    </row>
    <row r="11" spans="1:16" ht="28.5" customHeight="1">
      <c r="A11" s="84" t="s">
        <v>140</v>
      </c>
      <c r="B11" s="85" t="s">
        <v>227</v>
      </c>
      <c r="C11" s="86">
        <v>1011</v>
      </c>
      <c r="D11" s="87">
        <f>SUM(D12:D15)</f>
        <v>7731.4</v>
      </c>
      <c r="E11" s="87">
        <f t="shared" ref="E11:F11" si="5">SUM(E12:E15)</f>
        <v>6011.1</v>
      </c>
      <c r="F11" s="87">
        <f t="shared" si="5"/>
        <v>11116.800000000001</v>
      </c>
      <c r="G11" s="87">
        <f t="shared" si="0"/>
        <v>5105.7000000000007</v>
      </c>
      <c r="H11" s="191">
        <f t="shared" si="1"/>
        <v>184.93786494984278</v>
      </c>
      <c r="I11" s="77"/>
      <c r="J11" s="161">
        <v>1011</v>
      </c>
      <c r="K11" s="89">
        <f>SUM(D11,D77,D104,D122,D178,)</f>
        <v>10445.5</v>
      </c>
      <c r="L11" s="89">
        <f>SUM(E11,E77,E104,E122,E178,)</f>
        <v>6758.7000000000007</v>
      </c>
      <c r="M11" s="89">
        <f>SUM(F11,F77,F104,F122,F178,)</f>
        <v>13431.6</v>
      </c>
    </row>
    <row r="12" spans="1:16" ht="28.5" customHeight="1">
      <c r="A12" s="90"/>
      <c r="B12" s="93" t="s">
        <v>143</v>
      </c>
      <c r="C12" s="91"/>
      <c r="D12" s="94">
        <v>5322.4</v>
      </c>
      <c r="E12" s="94">
        <v>4794.3</v>
      </c>
      <c r="F12" s="94">
        <v>9691.2000000000007</v>
      </c>
      <c r="G12" s="94">
        <f t="shared" ref="G12:G79" si="6">F12-E12</f>
        <v>4896.9000000000005</v>
      </c>
      <c r="H12" s="187">
        <f t="shared" ref="H12:H79" si="7">F12/E12*100</f>
        <v>202.14004129904262</v>
      </c>
      <c r="I12" s="77"/>
      <c r="J12" s="161">
        <v>1012</v>
      </c>
      <c r="K12" s="89">
        <f t="shared" ref="K12:M13" si="8">SUM(D16,D82,D107,D131,D170,)</f>
        <v>33855.599999999999</v>
      </c>
      <c r="L12" s="89">
        <f t="shared" si="8"/>
        <v>48587.4</v>
      </c>
      <c r="M12" s="89">
        <f t="shared" si="8"/>
        <v>36658.300000000003</v>
      </c>
    </row>
    <row r="13" spans="1:16" ht="39" customHeight="1">
      <c r="A13" s="90"/>
      <c r="B13" s="95" t="s">
        <v>228</v>
      </c>
      <c r="C13" s="91"/>
      <c r="D13" s="94">
        <v>1696.6</v>
      </c>
      <c r="E13" s="94">
        <v>536.70000000000005</v>
      </c>
      <c r="F13" s="94">
        <v>243.6</v>
      </c>
      <c r="G13" s="94">
        <f t="shared" si="6"/>
        <v>-293.10000000000002</v>
      </c>
      <c r="H13" s="187">
        <f t="shared" si="7"/>
        <v>45.388485187255448</v>
      </c>
      <c r="I13" s="77"/>
      <c r="J13" s="160">
        <v>1013</v>
      </c>
      <c r="K13" s="96">
        <f t="shared" si="8"/>
        <v>6883.4000000000005</v>
      </c>
      <c r="L13" s="96">
        <f t="shared" si="8"/>
        <v>10921.6</v>
      </c>
      <c r="M13" s="96">
        <f t="shared" si="8"/>
        <v>7474.6</v>
      </c>
    </row>
    <row r="14" spans="1:16" ht="30" customHeight="1">
      <c r="A14" s="90"/>
      <c r="B14" s="93" t="s">
        <v>156</v>
      </c>
      <c r="C14" s="91"/>
      <c r="D14" s="94">
        <v>712.4</v>
      </c>
      <c r="E14" s="94">
        <v>680.1</v>
      </c>
      <c r="F14" s="94">
        <v>1182</v>
      </c>
      <c r="G14" s="94">
        <f t="shared" si="6"/>
        <v>501.9</v>
      </c>
      <c r="H14" s="187">
        <f t="shared" si="7"/>
        <v>173.79797088663432</v>
      </c>
      <c r="I14" s="77"/>
      <c r="J14" s="161">
        <v>1014</v>
      </c>
      <c r="K14" s="89"/>
    </row>
    <row r="15" spans="1:16" ht="41.25" customHeight="1">
      <c r="A15" s="90"/>
      <c r="B15" s="95" t="s">
        <v>249</v>
      </c>
      <c r="C15" s="91"/>
      <c r="D15" s="94"/>
      <c r="E15" s="94"/>
      <c r="F15" s="94"/>
      <c r="G15" s="94">
        <f t="shared" si="6"/>
        <v>0</v>
      </c>
      <c r="H15" s="146" t="e">
        <f t="shared" si="7"/>
        <v>#DIV/0!</v>
      </c>
      <c r="I15" s="77"/>
      <c r="J15" s="161">
        <v>1015</v>
      </c>
      <c r="K15" s="97">
        <f>SUM(D18,D133,)+D109</f>
        <v>9.6999999999999993</v>
      </c>
      <c r="L15" s="97">
        <f>SUM(E18,E133,)+E109</f>
        <v>13.6</v>
      </c>
      <c r="M15" s="97">
        <f>SUM(F18,F133,)+F109</f>
        <v>434.20000000000005</v>
      </c>
    </row>
    <row r="16" spans="1:16" ht="27" customHeight="1">
      <c r="A16" s="84" t="s">
        <v>141</v>
      </c>
      <c r="B16" s="85" t="s">
        <v>1</v>
      </c>
      <c r="C16" s="86">
        <v>1012</v>
      </c>
      <c r="D16" s="87">
        <v>30275.599999999999</v>
      </c>
      <c r="E16" s="87">
        <v>46013.7</v>
      </c>
      <c r="F16" s="87">
        <v>33176.800000000003</v>
      </c>
      <c r="G16" s="87">
        <f t="shared" si="6"/>
        <v>-12836.899999999994</v>
      </c>
      <c r="H16" s="191">
        <f t="shared" si="7"/>
        <v>72.102004403036503</v>
      </c>
      <c r="I16" s="77"/>
      <c r="J16" s="162">
        <v>1020</v>
      </c>
      <c r="K16" s="88">
        <f>SUM(D26,D84,D94,D112,D140,D172,D182,D213,D218)</f>
        <v>20394.500000000007</v>
      </c>
      <c r="L16" s="88">
        <f>SUM(E26,E84,E94,E112,E140,E172,E182,E213,E218)</f>
        <v>23307.000000000004</v>
      </c>
      <c r="M16" s="88">
        <f>SUM(F26,F84,F94,F112,F140,F172,F182,F213,F218)</f>
        <v>17468.3</v>
      </c>
      <c r="N16" s="89"/>
      <c r="O16" s="89"/>
      <c r="P16" s="89"/>
    </row>
    <row r="17" spans="1:17" ht="25.5" customHeight="1">
      <c r="A17" s="84" t="s">
        <v>147</v>
      </c>
      <c r="B17" s="85" t="s">
        <v>2</v>
      </c>
      <c r="C17" s="86">
        <v>1013</v>
      </c>
      <c r="D17" s="87">
        <v>6162.6</v>
      </c>
      <c r="E17" s="87">
        <v>10684.9</v>
      </c>
      <c r="F17" s="87">
        <v>6778.9</v>
      </c>
      <c r="G17" s="87">
        <f t="shared" si="6"/>
        <v>-3906</v>
      </c>
      <c r="H17" s="191">
        <f t="shared" si="7"/>
        <v>63.443738359741317</v>
      </c>
      <c r="I17" s="77"/>
      <c r="J17" s="151">
        <v>1021</v>
      </c>
      <c r="K17" s="89">
        <f>SUM(D27,D141,D183,D214)</f>
        <v>629.80000000000007</v>
      </c>
      <c r="L17" s="89">
        <f>SUM(E27,E141,E183,E214)</f>
        <v>520.79999999999995</v>
      </c>
      <c r="M17" s="89">
        <f>SUM(F27,F141,F183,F214)</f>
        <v>793.2</v>
      </c>
    </row>
    <row r="18" spans="1:17" s="139" customFormat="1" ht="27.75" customHeight="1">
      <c r="A18" s="100" t="s">
        <v>151</v>
      </c>
      <c r="B18" s="85" t="s">
        <v>157</v>
      </c>
      <c r="C18" s="102">
        <v>1015</v>
      </c>
      <c r="D18" s="87">
        <f>SUM(D19:D25)</f>
        <v>0</v>
      </c>
      <c r="E18" s="87">
        <f>SUM(E19:E25)</f>
        <v>0</v>
      </c>
      <c r="F18" s="87">
        <f>SUM(F19:F25)</f>
        <v>333.20000000000005</v>
      </c>
      <c r="G18" s="87">
        <f t="shared" si="6"/>
        <v>333.20000000000005</v>
      </c>
      <c r="H18" s="147" t="e">
        <f t="shared" si="7"/>
        <v>#DIV/0!</v>
      </c>
      <c r="I18" s="138"/>
      <c r="J18" s="151">
        <v>1022</v>
      </c>
      <c r="K18" s="89">
        <f t="shared" ref="K18:M19" si="9">SUM(D38,D173,)</f>
        <v>6204.6</v>
      </c>
      <c r="L18" s="73">
        <f t="shared" si="9"/>
        <v>10684</v>
      </c>
      <c r="M18" s="73">
        <f t="shared" si="9"/>
        <v>5465.9</v>
      </c>
      <c r="N18" s="73"/>
      <c r="O18" s="73"/>
      <c r="P18" s="73"/>
      <c r="Q18" s="73"/>
    </row>
    <row r="19" spans="1:17" ht="25.5" customHeight="1">
      <c r="A19" s="98"/>
      <c r="B19" s="93" t="s">
        <v>305</v>
      </c>
      <c r="C19" s="99"/>
      <c r="D19" s="94"/>
      <c r="E19" s="94"/>
      <c r="F19" s="94">
        <v>171.1</v>
      </c>
      <c r="G19" s="92">
        <f t="shared" si="6"/>
        <v>171.1</v>
      </c>
      <c r="H19" s="148" t="e">
        <f t="shared" si="7"/>
        <v>#DIV/0!</v>
      </c>
      <c r="I19" s="77"/>
      <c r="J19" s="151">
        <v>1023</v>
      </c>
      <c r="K19" s="89">
        <f t="shared" si="9"/>
        <v>2545.9</v>
      </c>
      <c r="L19" s="73">
        <f t="shared" si="9"/>
        <v>1454</v>
      </c>
      <c r="M19" s="73">
        <f t="shared" si="9"/>
        <v>1141.3</v>
      </c>
    </row>
    <row r="20" spans="1:17" ht="25.5" customHeight="1">
      <c r="A20" s="98"/>
      <c r="B20" s="93" t="s">
        <v>163</v>
      </c>
      <c r="C20" s="99"/>
      <c r="D20" s="94"/>
      <c r="E20" s="94"/>
      <c r="F20" s="94">
        <v>108</v>
      </c>
      <c r="G20" s="92">
        <f t="shared" si="6"/>
        <v>108</v>
      </c>
      <c r="H20" s="148" t="e">
        <f t="shared" si="7"/>
        <v>#DIV/0!</v>
      </c>
      <c r="I20" s="77"/>
      <c r="J20" s="151">
        <v>1024</v>
      </c>
      <c r="K20" s="89">
        <f>SUM(D219)</f>
        <v>2786.9</v>
      </c>
      <c r="L20" s="73">
        <f t="shared" ref="L20:M20" si="10">SUM(E219)</f>
        <v>2136.5</v>
      </c>
      <c r="M20" s="73">
        <f t="shared" si="10"/>
        <v>2521.6</v>
      </c>
    </row>
    <row r="21" spans="1:17" ht="25.5" customHeight="1">
      <c r="A21" s="98"/>
      <c r="B21" s="93" t="s">
        <v>306</v>
      </c>
      <c r="C21" s="99"/>
      <c r="D21" s="94"/>
      <c r="E21" s="94"/>
      <c r="F21" s="94">
        <v>6</v>
      </c>
      <c r="G21" s="92">
        <f t="shared" si="6"/>
        <v>6</v>
      </c>
      <c r="H21" s="148" t="e">
        <f t="shared" si="7"/>
        <v>#DIV/0!</v>
      </c>
      <c r="I21" s="77"/>
      <c r="J21" s="151">
        <v>1025</v>
      </c>
      <c r="K21" s="89">
        <f>SUM(D40,D85,D95,D113,D147,D196)</f>
        <v>8227.2999999999993</v>
      </c>
      <c r="L21" s="73">
        <f>SUM(E40,E85,E95,E113,E147,E196)</f>
        <v>8511.6999999999989</v>
      </c>
      <c r="M21" s="73">
        <f>SUM(F40,F85,F95,F113,F147,F196)</f>
        <v>7546.3</v>
      </c>
    </row>
    <row r="22" spans="1:17" ht="25.5" customHeight="1">
      <c r="A22" s="98"/>
      <c r="B22" s="82" t="s">
        <v>383</v>
      </c>
      <c r="C22" s="99"/>
      <c r="D22" s="94"/>
      <c r="E22" s="94"/>
      <c r="F22" s="94">
        <v>13.5</v>
      </c>
      <c r="G22" s="92">
        <f t="shared" si="6"/>
        <v>13.5</v>
      </c>
      <c r="H22" s="148" t="e">
        <f t="shared" si="7"/>
        <v>#DIV/0!</v>
      </c>
      <c r="I22" s="77"/>
      <c r="J22" s="151">
        <v>1030</v>
      </c>
      <c r="K22" s="104">
        <f>SUM(D71,)</f>
        <v>454.1</v>
      </c>
      <c r="L22" s="131">
        <f t="shared" ref="L22:M22" si="11">SUM(E71,)</f>
        <v>722.6</v>
      </c>
      <c r="M22" s="131">
        <f t="shared" si="11"/>
        <v>754.6</v>
      </c>
    </row>
    <row r="23" spans="1:17" ht="25.5" customHeight="1">
      <c r="A23" s="98"/>
      <c r="B23" s="93" t="s">
        <v>307</v>
      </c>
      <c r="C23" s="99"/>
      <c r="D23" s="94"/>
      <c r="E23" s="94"/>
      <c r="F23" s="94">
        <v>34.6</v>
      </c>
      <c r="G23" s="92">
        <f t="shared" si="6"/>
        <v>34.6</v>
      </c>
      <c r="H23" s="148" t="e">
        <f t="shared" si="7"/>
        <v>#DIV/0!</v>
      </c>
      <c r="I23" s="77"/>
      <c r="J23" s="151">
        <v>1031</v>
      </c>
    </row>
    <row r="24" spans="1:17" ht="25.5" customHeight="1">
      <c r="A24" s="98"/>
      <c r="B24" s="82"/>
      <c r="C24" s="99"/>
      <c r="D24" s="94"/>
      <c r="E24" s="94"/>
      <c r="F24" s="94"/>
      <c r="G24" s="92">
        <f t="shared" si="6"/>
        <v>0</v>
      </c>
      <c r="H24" s="148" t="e">
        <f t="shared" si="7"/>
        <v>#DIV/0!</v>
      </c>
      <c r="I24" s="77"/>
      <c r="J24" s="151">
        <v>1032</v>
      </c>
      <c r="K24" s="89">
        <f>SUM(D72)</f>
        <v>372.2</v>
      </c>
      <c r="L24" s="73">
        <f t="shared" ref="L24:M24" si="12">SUM(E72)</f>
        <v>595</v>
      </c>
      <c r="M24" s="73">
        <f t="shared" si="12"/>
        <v>626.20000000000005</v>
      </c>
    </row>
    <row r="25" spans="1:17" ht="25.5" customHeight="1">
      <c r="A25" s="98"/>
      <c r="B25" s="93"/>
      <c r="C25" s="99"/>
      <c r="D25" s="94"/>
      <c r="E25" s="94"/>
      <c r="F25" s="94"/>
      <c r="G25" s="92">
        <f t="shared" si="6"/>
        <v>0</v>
      </c>
      <c r="H25" s="148" t="e">
        <f t="shared" si="7"/>
        <v>#DIV/0!</v>
      </c>
      <c r="I25" s="77"/>
      <c r="J25" s="151">
        <v>1033</v>
      </c>
      <c r="K25" s="73">
        <f>SUM(D73)</f>
        <v>81.900000000000006</v>
      </c>
      <c r="L25" s="73">
        <f t="shared" ref="L25:M25" si="13">SUM(E73)</f>
        <v>127.6</v>
      </c>
      <c r="M25" s="73">
        <f t="shared" si="13"/>
        <v>128.4</v>
      </c>
    </row>
    <row r="26" spans="1:17" ht="25.5" customHeight="1">
      <c r="A26" s="136" t="s">
        <v>96</v>
      </c>
      <c r="B26" s="79" t="s">
        <v>100</v>
      </c>
      <c r="C26" s="137">
        <v>1020</v>
      </c>
      <c r="D26" s="80">
        <f>D27+D38+D39+D40</f>
        <v>9811.0000000000018</v>
      </c>
      <c r="E26" s="80">
        <f>E27+E38+E39+E40</f>
        <v>14404.400000000001</v>
      </c>
      <c r="F26" s="80">
        <f>F27+F38+F39+F40</f>
        <v>7243.3</v>
      </c>
      <c r="G26" s="80">
        <f t="shared" si="6"/>
        <v>-7161.1000000000013</v>
      </c>
      <c r="H26" s="155">
        <f t="shared" si="7"/>
        <v>50.285329482658071</v>
      </c>
      <c r="I26" s="77"/>
      <c r="J26" s="151">
        <v>1034</v>
      </c>
      <c r="K26" s="89"/>
      <c r="L26" s="89"/>
      <c r="M26" s="89"/>
    </row>
    <row r="27" spans="1:17" ht="25.5" customHeight="1">
      <c r="A27" s="100" t="s">
        <v>158</v>
      </c>
      <c r="B27" s="85" t="s">
        <v>227</v>
      </c>
      <c r="C27" s="102">
        <v>1021</v>
      </c>
      <c r="D27" s="87">
        <f>SUM(D28:D37)</f>
        <v>285.3</v>
      </c>
      <c r="E27" s="87">
        <f t="shared" ref="E27:F27" si="14">SUM(E28:E37)</f>
        <v>496.2</v>
      </c>
      <c r="F27" s="87">
        <f t="shared" si="14"/>
        <v>409.49999999999994</v>
      </c>
      <c r="G27" s="87">
        <f t="shared" si="6"/>
        <v>-86.700000000000045</v>
      </c>
      <c r="H27" s="191">
        <f t="shared" si="7"/>
        <v>82.527206771463113</v>
      </c>
      <c r="I27" s="77"/>
      <c r="J27" s="151">
        <v>1035</v>
      </c>
      <c r="K27" s="89"/>
      <c r="L27" s="89"/>
      <c r="M27" s="89"/>
    </row>
    <row r="28" spans="1:17" ht="27" customHeight="1">
      <c r="A28" s="98"/>
      <c r="B28" s="82" t="s">
        <v>389</v>
      </c>
      <c r="C28" s="99"/>
      <c r="D28" s="94">
        <v>32.200000000000003</v>
      </c>
      <c r="E28" s="94">
        <v>272</v>
      </c>
      <c r="F28" s="94">
        <v>44.9</v>
      </c>
      <c r="G28" s="94">
        <f t="shared" si="6"/>
        <v>-227.1</v>
      </c>
      <c r="H28" s="187">
        <f t="shared" si="7"/>
        <v>16.507352941176471</v>
      </c>
      <c r="I28" s="77"/>
      <c r="J28" s="151"/>
      <c r="K28" s="89"/>
      <c r="L28" s="89"/>
      <c r="M28" s="89"/>
    </row>
    <row r="29" spans="1:17" ht="25.5" customHeight="1">
      <c r="A29" s="98"/>
      <c r="B29" s="103" t="s">
        <v>260</v>
      </c>
      <c r="C29" s="99"/>
      <c r="D29" s="94"/>
      <c r="E29" s="94">
        <v>117</v>
      </c>
      <c r="F29" s="94">
        <v>9.1999999999999993</v>
      </c>
      <c r="G29" s="94">
        <f t="shared" si="6"/>
        <v>-107.8</v>
      </c>
      <c r="H29" s="187">
        <f t="shared" si="7"/>
        <v>7.8632478632478628</v>
      </c>
      <c r="I29" s="77"/>
      <c r="J29" s="151">
        <v>9000</v>
      </c>
      <c r="K29" s="154">
        <f t="shared" ref="K29:M30" si="15">K11+K17+K23</f>
        <v>11075.3</v>
      </c>
      <c r="L29" s="154">
        <f t="shared" si="15"/>
        <v>7279.5000000000009</v>
      </c>
      <c r="M29" s="154">
        <f t="shared" si="15"/>
        <v>14224.800000000001</v>
      </c>
      <c r="N29" s="154"/>
    </row>
    <row r="30" spans="1:17" ht="25.5" customHeight="1">
      <c r="A30" s="98"/>
      <c r="B30" s="103" t="s">
        <v>160</v>
      </c>
      <c r="C30" s="99"/>
      <c r="D30" s="94"/>
      <c r="E30" s="94">
        <v>107.2</v>
      </c>
      <c r="F30" s="94"/>
      <c r="G30" s="94">
        <f t="shared" si="6"/>
        <v>-107.2</v>
      </c>
      <c r="H30" s="187">
        <f t="shared" si="7"/>
        <v>0</v>
      </c>
      <c r="I30" s="77"/>
      <c r="J30" s="151">
        <v>9010</v>
      </c>
      <c r="K30" s="154">
        <f t="shared" si="15"/>
        <v>40432.399999999994</v>
      </c>
      <c r="L30" s="154">
        <f t="shared" si="15"/>
        <v>59866.400000000001</v>
      </c>
      <c r="M30" s="154">
        <f t="shared" si="15"/>
        <v>42750.400000000001</v>
      </c>
      <c r="N30" s="154"/>
    </row>
    <row r="31" spans="1:17" ht="25.5" customHeight="1">
      <c r="A31" s="98"/>
      <c r="B31" s="103" t="s">
        <v>390</v>
      </c>
      <c r="C31" s="99"/>
      <c r="D31" s="94"/>
      <c r="E31" s="94"/>
      <c r="F31" s="94">
        <v>74.8</v>
      </c>
      <c r="G31" s="94"/>
      <c r="H31" s="187"/>
      <c r="I31" s="77"/>
      <c r="J31" s="151"/>
      <c r="K31" s="154"/>
      <c r="L31" s="154"/>
      <c r="M31" s="154"/>
      <c r="N31" s="154"/>
    </row>
    <row r="32" spans="1:17" ht="27" customHeight="1">
      <c r="A32" s="156"/>
      <c r="B32" s="93" t="s">
        <v>304</v>
      </c>
      <c r="C32" s="157"/>
      <c r="D32" s="94">
        <f>V32/2</f>
        <v>0</v>
      </c>
      <c r="E32" s="94"/>
      <c r="F32" s="94">
        <v>24.7</v>
      </c>
      <c r="G32" s="94">
        <f t="shared" si="6"/>
        <v>24.7</v>
      </c>
      <c r="H32" s="146" t="e">
        <f t="shared" si="7"/>
        <v>#DIV/0!</v>
      </c>
      <c r="I32" s="77"/>
      <c r="J32" s="151">
        <v>9020</v>
      </c>
      <c r="K32" s="154">
        <f>K13+K19+K25</f>
        <v>9511.2000000000007</v>
      </c>
      <c r="L32" s="154">
        <f>L13+L19+L25</f>
        <v>12503.2</v>
      </c>
      <c r="M32" s="154">
        <f>M13+M19+M25</f>
        <v>8744.2999999999993</v>
      </c>
      <c r="N32" s="154"/>
    </row>
    <row r="33" spans="1:14" ht="27" customHeight="1">
      <c r="A33" s="156"/>
      <c r="B33" s="93" t="s">
        <v>402</v>
      </c>
      <c r="C33" s="157"/>
      <c r="D33" s="94"/>
      <c r="E33" s="94"/>
      <c r="F33" s="94">
        <v>59.1</v>
      </c>
      <c r="G33" s="94"/>
      <c r="H33" s="146"/>
      <c r="I33" s="77"/>
      <c r="J33" s="151"/>
      <c r="K33" s="154"/>
      <c r="L33" s="154"/>
      <c r="M33" s="154"/>
      <c r="N33" s="154"/>
    </row>
    <row r="34" spans="1:14" ht="27" customHeight="1">
      <c r="A34" s="156"/>
      <c r="B34" s="93" t="s">
        <v>386</v>
      </c>
      <c r="C34" s="157"/>
      <c r="D34" s="94"/>
      <c r="E34" s="94"/>
      <c r="F34" s="94">
        <v>23.4</v>
      </c>
      <c r="G34" s="94"/>
      <c r="H34" s="146"/>
      <c r="I34" s="77"/>
      <c r="J34" s="151"/>
      <c r="K34" s="154"/>
      <c r="L34" s="154"/>
      <c r="M34" s="154"/>
      <c r="N34" s="154"/>
    </row>
    <row r="35" spans="1:14" ht="27" customHeight="1">
      <c r="A35" s="156"/>
      <c r="B35" s="93" t="s">
        <v>323</v>
      </c>
      <c r="C35" s="157"/>
      <c r="D35" s="94"/>
      <c r="E35" s="94"/>
      <c r="F35" s="94">
        <v>6.2</v>
      </c>
      <c r="G35" s="94"/>
      <c r="H35" s="146"/>
      <c r="I35" s="77"/>
      <c r="J35" s="151"/>
      <c r="K35" s="154"/>
      <c r="L35" s="154"/>
      <c r="M35" s="154"/>
      <c r="N35" s="154"/>
    </row>
    <row r="36" spans="1:14" ht="27" customHeight="1">
      <c r="A36" s="156"/>
      <c r="B36" s="93" t="s">
        <v>373</v>
      </c>
      <c r="C36" s="157"/>
      <c r="D36" s="94">
        <v>253.1</v>
      </c>
      <c r="E36" s="94"/>
      <c r="F36" s="94"/>
      <c r="G36" s="94"/>
      <c r="H36" s="146"/>
      <c r="I36" s="77"/>
      <c r="J36" s="151"/>
      <c r="K36" s="154"/>
      <c r="L36" s="154"/>
      <c r="M36" s="154"/>
      <c r="N36" s="154"/>
    </row>
    <row r="37" spans="1:14" ht="25.5" customHeight="1">
      <c r="A37" s="156"/>
      <c r="B37" s="93" t="s">
        <v>387</v>
      </c>
      <c r="C37" s="157"/>
      <c r="D37" s="94">
        <f>V37/2</f>
        <v>0</v>
      </c>
      <c r="E37" s="94"/>
      <c r="F37" s="94">
        <v>167.2</v>
      </c>
      <c r="G37" s="94">
        <f t="shared" si="6"/>
        <v>167.2</v>
      </c>
      <c r="H37" s="146" t="e">
        <f t="shared" si="7"/>
        <v>#DIV/0!</v>
      </c>
      <c r="I37" s="77"/>
      <c r="J37" s="151">
        <v>9030</v>
      </c>
      <c r="K37" s="154">
        <f t="shared" ref="K37:M38" si="16">K14+K20+K26</f>
        <v>2786.9</v>
      </c>
      <c r="L37" s="154">
        <f t="shared" si="16"/>
        <v>2136.5</v>
      </c>
      <c r="M37" s="154">
        <f t="shared" si="16"/>
        <v>2521.6</v>
      </c>
      <c r="N37" s="154"/>
    </row>
    <row r="38" spans="1:14" s="131" customFormat="1" ht="27.75" customHeight="1">
      <c r="A38" s="100" t="s">
        <v>142</v>
      </c>
      <c r="B38" s="85" t="s">
        <v>1</v>
      </c>
      <c r="C38" s="102">
        <v>1022</v>
      </c>
      <c r="D38" s="87">
        <v>6204.6</v>
      </c>
      <c r="E38" s="87">
        <v>10684</v>
      </c>
      <c r="F38" s="87">
        <v>4989</v>
      </c>
      <c r="G38" s="87">
        <f t="shared" si="6"/>
        <v>-5695</v>
      </c>
      <c r="H38" s="191">
        <f t="shared" si="7"/>
        <v>46.695994009734179</v>
      </c>
      <c r="I38" s="140"/>
      <c r="J38" s="151">
        <v>9040</v>
      </c>
      <c r="K38" s="150">
        <f t="shared" si="16"/>
        <v>8237</v>
      </c>
      <c r="L38" s="150">
        <f t="shared" si="16"/>
        <v>8525.2999999999993</v>
      </c>
      <c r="M38" s="150">
        <f t="shared" si="16"/>
        <v>7980.5</v>
      </c>
      <c r="N38" s="150"/>
    </row>
    <row r="39" spans="1:14" s="131" customFormat="1" ht="24.75" customHeight="1">
      <c r="A39" s="100" t="s">
        <v>205</v>
      </c>
      <c r="B39" s="85" t="s">
        <v>2</v>
      </c>
      <c r="C39" s="102">
        <v>1023</v>
      </c>
      <c r="D39" s="87">
        <v>2545.9</v>
      </c>
      <c r="E39" s="87">
        <v>1454</v>
      </c>
      <c r="F39" s="87">
        <v>1046.2</v>
      </c>
      <c r="G39" s="87">
        <f t="shared" si="6"/>
        <v>-407.79999999999995</v>
      </c>
      <c r="H39" s="191">
        <f t="shared" si="7"/>
        <v>71.953232462173318</v>
      </c>
      <c r="I39" s="140"/>
      <c r="J39" s="151">
        <v>9050</v>
      </c>
      <c r="K39" s="150">
        <f>SUM(K29:K38)</f>
        <v>72042.799999999988</v>
      </c>
      <c r="L39" s="150">
        <f t="shared" ref="L39:M39" si="17">SUM(L29:L38)</f>
        <v>90310.900000000009</v>
      </c>
      <c r="M39" s="150">
        <f t="shared" si="17"/>
        <v>76221.600000000006</v>
      </c>
      <c r="N39" s="150"/>
    </row>
    <row r="40" spans="1:14" s="131" customFormat="1" ht="28.5" customHeight="1">
      <c r="A40" s="100" t="s">
        <v>206</v>
      </c>
      <c r="B40" s="85" t="s">
        <v>229</v>
      </c>
      <c r="C40" s="102">
        <v>1025</v>
      </c>
      <c r="D40" s="87">
        <f>SUM(D41:D70)</f>
        <v>775.20000000000016</v>
      </c>
      <c r="E40" s="87">
        <f>SUM(E41:E70)</f>
        <v>1770.1999999999998</v>
      </c>
      <c r="F40" s="87">
        <f>SUM(F41:F70)</f>
        <v>798.6</v>
      </c>
      <c r="G40" s="87">
        <f t="shared" si="6"/>
        <v>-971.5999999999998</v>
      </c>
      <c r="H40" s="191">
        <f t="shared" si="7"/>
        <v>45.113546491921824</v>
      </c>
      <c r="I40" s="140"/>
      <c r="J40" s="151"/>
      <c r="K40" s="150"/>
      <c r="L40" s="150"/>
      <c r="M40" s="150"/>
      <c r="N40" s="150"/>
    </row>
    <row r="41" spans="1:14" ht="22.5" customHeight="1">
      <c r="A41" s="98"/>
      <c r="B41" s="93" t="s">
        <v>159</v>
      </c>
      <c r="C41" s="99"/>
      <c r="D41" s="94">
        <v>45.7</v>
      </c>
      <c r="E41" s="94">
        <v>48</v>
      </c>
      <c r="F41" s="94">
        <v>38.1</v>
      </c>
      <c r="G41" s="94">
        <f t="shared" si="6"/>
        <v>-9.8999999999999986</v>
      </c>
      <c r="H41" s="187">
        <f t="shared" si="7"/>
        <v>79.375</v>
      </c>
      <c r="I41" s="77"/>
      <c r="J41" s="151"/>
    </row>
    <row r="42" spans="1:14" ht="23.25" customHeight="1">
      <c r="A42" s="98"/>
      <c r="B42" s="103" t="s">
        <v>203</v>
      </c>
      <c r="C42" s="99"/>
      <c r="D42" s="94">
        <v>1.5</v>
      </c>
      <c r="E42" s="94"/>
      <c r="F42" s="94"/>
      <c r="G42" s="94">
        <f t="shared" si="6"/>
        <v>0</v>
      </c>
      <c r="H42" s="187" t="e">
        <f t="shared" si="7"/>
        <v>#DIV/0!</v>
      </c>
      <c r="I42" s="77"/>
      <c r="J42" s="151"/>
      <c r="K42" s="89"/>
      <c r="L42" s="89"/>
      <c r="M42" s="89"/>
    </row>
    <row r="43" spans="1:14" ht="23.25" customHeight="1">
      <c r="A43" s="98"/>
      <c r="B43" s="83" t="s">
        <v>384</v>
      </c>
      <c r="C43" s="76"/>
      <c r="D43" s="94"/>
      <c r="E43" s="94"/>
      <c r="F43" s="94">
        <v>32.1</v>
      </c>
      <c r="G43" s="94">
        <f t="shared" si="6"/>
        <v>32.1</v>
      </c>
      <c r="H43" s="146" t="e">
        <f t="shared" si="7"/>
        <v>#DIV/0!</v>
      </c>
      <c r="I43" s="77"/>
    </row>
    <row r="44" spans="1:14" ht="23.25" customHeight="1">
      <c r="A44" s="98"/>
      <c r="B44" s="82" t="s">
        <v>274</v>
      </c>
      <c r="C44" s="99"/>
      <c r="D44" s="94"/>
      <c r="E44" s="94"/>
      <c r="F44" s="94">
        <v>65.7</v>
      </c>
      <c r="G44" s="94">
        <f t="shared" si="6"/>
        <v>65.7</v>
      </c>
      <c r="H44" s="146" t="e">
        <f t="shared" si="7"/>
        <v>#DIV/0!</v>
      </c>
      <c r="I44" s="77"/>
      <c r="K44" s="81"/>
      <c r="L44" s="81"/>
      <c r="M44" s="81"/>
    </row>
    <row r="45" spans="1:14" ht="23.25" customHeight="1">
      <c r="A45" s="98"/>
      <c r="B45" s="83" t="s">
        <v>171</v>
      </c>
      <c r="C45" s="76"/>
      <c r="D45" s="94">
        <v>43.9</v>
      </c>
      <c r="E45" s="94">
        <v>38</v>
      </c>
      <c r="F45" s="94">
        <v>18.5</v>
      </c>
      <c r="G45" s="94">
        <f t="shared" si="6"/>
        <v>-19.5</v>
      </c>
      <c r="H45" s="187">
        <f t="shared" si="7"/>
        <v>48.684210526315788</v>
      </c>
      <c r="I45" s="77"/>
      <c r="K45" s="81"/>
      <c r="L45" s="81"/>
      <c r="M45" s="81"/>
    </row>
    <row r="46" spans="1:14" ht="23.25" customHeight="1">
      <c r="A46" s="98"/>
      <c r="B46" s="93" t="s">
        <v>126</v>
      </c>
      <c r="C46" s="99"/>
      <c r="D46" s="94">
        <v>60.6</v>
      </c>
      <c r="E46" s="94">
        <v>273.5</v>
      </c>
      <c r="F46" s="94">
        <v>89.5</v>
      </c>
      <c r="G46" s="94">
        <f t="shared" si="6"/>
        <v>-184</v>
      </c>
      <c r="H46" s="187">
        <f t="shared" si="7"/>
        <v>32.723948811700183</v>
      </c>
      <c r="I46" s="77"/>
      <c r="K46" s="81"/>
      <c r="L46" s="81"/>
      <c r="M46" s="81"/>
    </row>
    <row r="47" spans="1:14" ht="23.25" customHeight="1">
      <c r="A47" s="90"/>
      <c r="B47" s="105" t="s">
        <v>162</v>
      </c>
      <c r="C47" s="91"/>
      <c r="D47" s="94">
        <v>15.7</v>
      </c>
      <c r="E47" s="94">
        <v>19.2</v>
      </c>
      <c r="F47" s="94"/>
      <c r="G47" s="94">
        <f t="shared" si="6"/>
        <v>-19.2</v>
      </c>
      <c r="H47" s="187">
        <f t="shared" si="7"/>
        <v>0</v>
      </c>
      <c r="I47" s="77"/>
      <c r="K47" s="81"/>
      <c r="L47" s="81"/>
      <c r="M47" s="81"/>
    </row>
    <row r="48" spans="1:14" ht="23.25" customHeight="1">
      <c r="A48" s="90"/>
      <c r="B48" s="105" t="s">
        <v>252</v>
      </c>
      <c r="C48" s="91"/>
      <c r="D48" s="94"/>
      <c r="E48" s="94"/>
      <c r="F48" s="94">
        <v>198</v>
      </c>
      <c r="G48" s="94">
        <f t="shared" si="6"/>
        <v>198</v>
      </c>
      <c r="H48" s="146" t="e">
        <f t="shared" si="7"/>
        <v>#DIV/0!</v>
      </c>
      <c r="K48" s="81"/>
      <c r="L48" s="81"/>
      <c r="M48" s="81"/>
    </row>
    <row r="49" spans="1:13" ht="23.25" customHeight="1">
      <c r="A49" s="90"/>
      <c r="B49" s="93" t="s">
        <v>163</v>
      </c>
      <c r="C49" s="91"/>
      <c r="D49" s="94">
        <v>206.6</v>
      </c>
      <c r="E49" s="94">
        <v>208</v>
      </c>
      <c r="F49" s="94">
        <v>14.4</v>
      </c>
      <c r="G49" s="94">
        <f t="shared" si="6"/>
        <v>-193.6</v>
      </c>
      <c r="H49" s="187">
        <f t="shared" si="7"/>
        <v>6.9230769230769234</v>
      </c>
      <c r="K49" s="106"/>
      <c r="L49" s="106"/>
      <c r="M49" s="106"/>
    </row>
    <row r="50" spans="1:13" ht="23.25" customHeight="1">
      <c r="A50" s="90"/>
      <c r="B50" s="93" t="s">
        <v>164</v>
      </c>
      <c r="C50" s="91"/>
      <c r="D50" s="94">
        <v>41.5</v>
      </c>
      <c r="E50" s="94">
        <v>44</v>
      </c>
      <c r="F50" s="94">
        <v>70.099999999999994</v>
      </c>
      <c r="G50" s="94">
        <f t="shared" si="6"/>
        <v>26.099999999999994</v>
      </c>
      <c r="H50" s="187">
        <f t="shared" si="7"/>
        <v>159.31818181818181</v>
      </c>
    </row>
    <row r="51" spans="1:13" ht="23.25" customHeight="1">
      <c r="A51" s="90"/>
      <c r="B51" s="93"/>
      <c r="C51" s="91"/>
      <c r="D51" s="94"/>
      <c r="E51" s="94"/>
      <c r="F51" s="94"/>
      <c r="G51" s="94">
        <f t="shared" si="6"/>
        <v>0</v>
      </c>
      <c r="H51" s="146" t="e">
        <f t="shared" si="7"/>
        <v>#DIV/0!</v>
      </c>
    </row>
    <row r="52" spans="1:13" ht="23.25" customHeight="1">
      <c r="A52" s="90"/>
      <c r="B52" s="93" t="s">
        <v>385</v>
      </c>
      <c r="C52" s="91"/>
      <c r="D52" s="94"/>
      <c r="E52" s="94"/>
      <c r="F52" s="94">
        <v>5.2</v>
      </c>
      <c r="G52" s="94">
        <f t="shared" si="6"/>
        <v>5.2</v>
      </c>
      <c r="H52" s="146" t="e">
        <f t="shared" si="7"/>
        <v>#DIV/0!</v>
      </c>
    </row>
    <row r="53" spans="1:13" ht="23.25" customHeight="1">
      <c r="A53" s="90"/>
      <c r="B53" s="93" t="s">
        <v>275</v>
      </c>
      <c r="C53" s="91"/>
      <c r="D53" s="94"/>
      <c r="E53" s="94"/>
      <c r="F53" s="94">
        <v>8</v>
      </c>
      <c r="G53" s="94">
        <f t="shared" si="6"/>
        <v>8</v>
      </c>
      <c r="H53" s="146" t="e">
        <f t="shared" si="7"/>
        <v>#DIV/0!</v>
      </c>
    </row>
    <row r="54" spans="1:13" ht="23.25" customHeight="1">
      <c r="A54" s="90"/>
      <c r="B54" s="93"/>
      <c r="C54" s="91"/>
      <c r="D54" s="94"/>
      <c r="E54" s="94"/>
      <c r="F54" s="94"/>
      <c r="G54" s="94">
        <f t="shared" si="6"/>
        <v>0</v>
      </c>
      <c r="H54" s="146" t="e">
        <f t="shared" si="7"/>
        <v>#DIV/0!</v>
      </c>
    </row>
    <row r="55" spans="1:13" ht="23.25" customHeight="1">
      <c r="A55" s="90"/>
      <c r="B55" s="93" t="s">
        <v>276</v>
      </c>
      <c r="C55" s="91"/>
      <c r="D55" s="94"/>
      <c r="E55" s="94"/>
      <c r="F55" s="94"/>
      <c r="G55" s="94">
        <f t="shared" si="6"/>
        <v>0</v>
      </c>
      <c r="H55" s="146" t="e">
        <f t="shared" si="7"/>
        <v>#DIV/0!</v>
      </c>
    </row>
    <row r="56" spans="1:13" ht="23.25" customHeight="1">
      <c r="A56" s="90"/>
      <c r="B56" s="93" t="s">
        <v>253</v>
      </c>
      <c r="C56" s="91"/>
      <c r="D56" s="94"/>
      <c r="E56" s="94"/>
      <c r="F56" s="94">
        <v>14.1</v>
      </c>
      <c r="G56" s="94">
        <f t="shared" si="6"/>
        <v>14.1</v>
      </c>
      <c r="H56" s="146" t="e">
        <f t="shared" si="7"/>
        <v>#DIV/0!</v>
      </c>
    </row>
    <row r="57" spans="1:13" ht="23.25" customHeight="1">
      <c r="A57" s="90"/>
      <c r="B57" s="93" t="s">
        <v>165</v>
      </c>
      <c r="C57" s="91"/>
      <c r="D57" s="94">
        <v>94.5</v>
      </c>
      <c r="E57" s="94">
        <v>100</v>
      </c>
      <c r="F57" s="94">
        <v>47.5</v>
      </c>
      <c r="G57" s="94">
        <f t="shared" si="6"/>
        <v>-52.5</v>
      </c>
      <c r="H57" s="187">
        <f t="shared" si="7"/>
        <v>47.5</v>
      </c>
    </row>
    <row r="58" spans="1:13" ht="23.25" customHeight="1">
      <c r="A58" s="90"/>
      <c r="B58" s="93" t="s">
        <v>166</v>
      </c>
      <c r="C58" s="91"/>
      <c r="D58" s="94">
        <v>44.9</v>
      </c>
      <c r="E58" s="94">
        <v>48</v>
      </c>
      <c r="F58" s="94">
        <v>15</v>
      </c>
      <c r="G58" s="94">
        <f t="shared" si="6"/>
        <v>-33</v>
      </c>
      <c r="H58" s="187">
        <f t="shared" si="7"/>
        <v>31.25</v>
      </c>
    </row>
    <row r="59" spans="1:13" ht="23.25" customHeight="1">
      <c r="A59" s="90"/>
      <c r="B59" s="93" t="s">
        <v>167</v>
      </c>
      <c r="C59" s="91"/>
      <c r="D59" s="94">
        <v>3.2</v>
      </c>
      <c r="E59" s="94">
        <v>7.5</v>
      </c>
      <c r="F59" s="94">
        <v>3.3</v>
      </c>
      <c r="G59" s="94">
        <f t="shared" si="6"/>
        <v>-4.2</v>
      </c>
      <c r="H59" s="187">
        <f t="shared" si="7"/>
        <v>44</v>
      </c>
    </row>
    <row r="60" spans="1:13" ht="23.25" customHeight="1">
      <c r="A60" s="90"/>
      <c r="B60" s="93" t="s">
        <v>168</v>
      </c>
      <c r="C60" s="91"/>
      <c r="D60" s="94">
        <v>39.799999999999997</v>
      </c>
      <c r="E60" s="94">
        <v>140</v>
      </c>
      <c r="F60" s="94"/>
      <c r="G60" s="94">
        <f t="shared" si="6"/>
        <v>-140</v>
      </c>
      <c r="H60" s="187">
        <f t="shared" si="7"/>
        <v>0</v>
      </c>
    </row>
    <row r="61" spans="1:13" ht="23.25" customHeight="1">
      <c r="A61" s="90"/>
      <c r="B61" s="93" t="s">
        <v>169</v>
      </c>
      <c r="C61" s="91"/>
      <c r="D61" s="94">
        <v>7.7</v>
      </c>
      <c r="E61" s="94">
        <v>2.8</v>
      </c>
      <c r="F61" s="94">
        <v>17</v>
      </c>
      <c r="G61" s="94">
        <f t="shared" si="6"/>
        <v>14.2</v>
      </c>
      <c r="H61" s="187">
        <f t="shared" si="7"/>
        <v>607.14285714285722</v>
      </c>
    </row>
    <row r="62" spans="1:13" ht="24" customHeight="1">
      <c r="A62" s="90"/>
      <c r="B62" s="93" t="s">
        <v>161</v>
      </c>
      <c r="C62" s="91"/>
      <c r="D62" s="94"/>
      <c r="E62" s="94">
        <v>4.8</v>
      </c>
      <c r="F62" s="94"/>
      <c r="G62" s="94">
        <f t="shared" si="6"/>
        <v>-4.8</v>
      </c>
      <c r="H62" s="187">
        <f t="shared" si="7"/>
        <v>0</v>
      </c>
    </row>
    <row r="63" spans="1:13" ht="23.25" customHeight="1">
      <c r="A63" s="90"/>
      <c r="B63" s="93" t="s">
        <v>127</v>
      </c>
      <c r="C63" s="91"/>
      <c r="D63" s="94">
        <v>142.80000000000001</v>
      </c>
      <c r="E63" s="94">
        <v>174</v>
      </c>
      <c r="F63" s="94">
        <v>162.1</v>
      </c>
      <c r="G63" s="94">
        <f t="shared" si="6"/>
        <v>-11.900000000000006</v>
      </c>
      <c r="H63" s="146">
        <f t="shared" si="7"/>
        <v>93.160919540229884</v>
      </c>
    </row>
    <row r="64" spans="1:13" ht="23.25" customHeight="1">
      <c r="A64" s="90"/>
      <c r="B64" s="83" t="s">
        <v>170</v>
      </c>
      <c r="C64" s="76"/>
      <c r="D64" s="94">
        <v>3.6</v>
      </c>
      <c r="E64" s="94">
        <v>4.8</v>
      </c>
      <c r="F64" s="94"/>
      <c r="G64" s="94">
        <f t="shared" si="6"/>
        <v>-4.8</v>
      </c>
      <c r="H64" s="187">
        <f t="shared" si="7"/>
        <v>0</v>
      </c>
    </row>
    <row r="65" spans="1:10" ht="23.25" customHeight="1">
      <c r="A65" s="90"/>
      <c r="B65" s="83" t="s">
        <v>291</v>
      </c>
      <c r="C65" s="76"/>
      <c r="D65" s="94"/>
      <c r="E65" s="94"/>
      <c r="F65" s="94"/>
      <c r="G65" s="94">
        <f t="shared" si="6"/>
        <v>0</v>
      </c>
      <c r="H65" s="146" t="e">
        <f t="shared" si="7"/>
        <v>#DIV/0!</v>
      </c>
    </row>
    <row r="66" spans="1:10" ht="23.25" customHeight="1">
      <c r="A66" s="90"/>
      <c r="B66" s="83" t="s">
        <v>292</v>
      </c>
      <c r="C66" s="76"/>
      <c r="D66" s="94"/>
      <c r="E66" s="94"/>
      <c r="F66" s="94"/>
      <c r="G66" s="94">
        <f t="shared" si="6"/>
        <v>0</v>
      </c>
      <c r="H66" s="146" t="e">
        <f t="shared" si="7"/>
        <v>#DIV/0!</v>
      </c>
    </row>
    <row r="67" spans="1:10" ht="23.25" customHeight="1">
      <c r="A67" s="90"/>
      <c r="B67" s="83" t="s">
        <v>293</v>
      </c>
      <c r="C67" s="76"/>
      <c r="D67" s="94"/>
      <c r="E67" s="94"/>
      <c r="F67" s="94"/>
      <c r="G67" s="94">
        <f t="shared" si="6"/>
        <v>0</v>
      </c>
      <c r="H67" s="146" t="e">
        <f t="shared" si="7"/>
        <v>#DIV/0!</v>
      </c>
    </row>
    <row r="68" spans="1:10" ht="23.25" customHeight="1">
      <c r="A68" s="90"/>
      <c r="B68" s="83" t="s">
        <v>294</v>
      </c>
      <c r="C68" s="76"/>
      <c r="D68" s="94">
        <v>23.2</v>
      </c>
      <c r="E68" s="94">
        <v>657.6</v>
      </c>
      <c r="F68" s="94"/>
      <c r="G68" s="94">
        <f t="shared" si="6"/>
        <v>-657.6</v>
      </c>
      <c r="H68" s="187">
        <f t="shared" si="7"/>
        <v>0</v>
      </c>
    </row>
    <row r="69" spans="1:10" ht="23.25" customHeight="1">
      <c r="A69" s="90"/>
      <c r="B69" s="82" t="s">
        <v>295</v>
      </c>
      <c r="C69" s="91"/>
      <c r="D69" s="94"/>
      <c r="E69" s="94"/>
      <c r="F69" s="94"/>
      <c r="G69" s="94">
        <f t="shared" si="6"/>
        <v>0</v>
      </c>
      <c r="H69" s="146" t="e">
        <f t="shared" si="7"/>
        <v>#DIV/0!</v>
      </c>
    </row>
    <row r="70" spans="1:10" ht="23.25" customHeight="1">
      <c r="A70" s="90"/>
      <c r="B70" s="82" t="s">
        <v>296</v>
      </c>
      <c r="C70" s="91"/>
      <c r="D70" s="94"/>
      <c r="E70" s="94"/>
      <c r="F70" s="94"/>
      <c r="G70" s="94">
        <f t="shared" si="6"/>
        <v>0</v>
      </c>
      <c r="H70" s="146" t="e">
        <f t="shared" si="7"/>
        <v>#DIV/0!</v>
      </c>
    </row>
    <row r="71" spans="1:10" s="131" customFormat="1" ht="29.25" customHeight="1">
      <c r="A71" s="110" t="s">
        <v>99</v>
      </c>
      <c r="B71" s="111" t="s">
        <v>101</v>
      </c>
      <c r="C71" s="78">
        <v>1030</v>
      </c>
      <c r="D71" s="80">
        <f>D72+D73</f>
        <v>454.1</v>
      </c>
      <c r="E71" s="80">
        <f>E72+E73</f>
        <v>722.6</v>
      </c>
      <c r="F71" s="80">
        <f>F72+F73</f>
        <v>754.6</v>
      </c>
      <c r="G71" s="80">
        <f t="shared" si="6"/>
        <v>32</v>
      </c>
      <c r="H71" s="155">
        <f t="shared" si="7"/>
        <v>104.42845280929976</v>
      </c>
      <c r="J71" s="150"/>
    </row>
    <row r="72" spans="1:10" s="141" customFormat="1" ht="27" customHeight="1">
      <c r="A72" s="84" t="s">
        <v>207</v>
      </c>
      <c r="B72" s="85" t="s">
        <v>1</v>
      </c>
      <c r="C72" s="86">
        <v>1032</v>
      </c>
      <c r="D72" s="87">
        <v>372.2</v>
      </c>
      <c r="E72" s="87">
        <v>595</v>
      </c>
      <c r="F72" s="87">
        <v>626.20000000000005</v>
      </c>
      <c r="G72" s="87">
        <f t="shared" si="6"/>
        <v>31.200000000000045</v>
      </c>
      <c r="H72" s="191">
        <f t="shared" si="7"/>
        <v>105.24369747899161</v>
      </c>
      <c r="J72" s="152"/>
    </row>
    <row r="73" spans="1:10" s="141" customFormat="1" ht="28.5" customHeight="1">
      <c r="A73" s="84" t="s">
        <v>208</v>
      </c>
      <c r="B73" s="85" t="s">
        <v>2</v>
      </c>
      <c r="C73" s="86">
        <v>1033</v>
      </c>
      <c r="D73" s="87">
        <v>81.900000000000006</v>
      </c>
      <c r="E73" s="87">
        <v>127.6</v>
      </c>
      <c r="F73" s="87">
        <v>128.4</v>
      </c>
      <c r="G73" s="87">
        <f t="shared" si="6"/>
        <v>0.80000000000001137</v>
      </c>
      <c r="H73" s="191">
        <f t="shared" si="7"/>
        <v>100.62695924764891</v>
      </c>
      <c r="J73" s="152"/>
    </row>
    <row r="74" spans="1:10" ht="33" customHeight="1">
      <c r="A74" s="195" t="s">
        <v>102</v>
      </c>
      <c r="B74" s="196" t="s">
        <v>172</v>
      </c>
      <c r="C74" s="78"/>
      <c r="D74" s="80">
        <f>D76+D84</f>
        <v>9278.5</v>
      </c>
      <c r="E74" s="80">
        <f t="shared" ref="E74:F74" si="18">E76+E84</f>
        <v>6347.3</v>
      </c>
      <c r="F74" s="80">
        <f t="shared" si="18"/>
        <v>6347.3</v>
      </c>
      <c r="G74" s="80">
        <f t="shared" si="6"/>
        <v>0</v>
      </c>
      <c r="H74" s="155">
        <f t="shared" si="7"/>
        <v>100</v>
      </c>
      <c r="I74" s="77"/>
      <c r="J74" s="150">
        <v>4184.3</v>
      </c>
    </row>
    <row r="75" spans="1:10" ht="29.25" customHeight="1">
      <c r="A75" s="75"/>
      <c r="B75" s="142" t="s">
        <v>94</v>
      </c>
      <c r="C75" s="76"/>
      <c r="D75" s="92"/>
      <c r="E75" s="92"/>
      <c r="F75" s="92"/>
      <c r="G75" s="94"/>
      <c r="H75" s="187"/>
      <c r="I75" s="77"/>
    </row>
    <row r="76" spans="1:10" ht="29.25" customHeight="1">
      <c r="A76" s="110" t="s">
        <v>103</v>
      </c>
      <c r="B76" s="112" t="s">
        <v>98</v>
      </c>
      <c r="C76" s="78">
        <v>1010</v>
      </c>
      <c r="D76" s="80">
        <f>D77+D82+D83</f>
        <v>3773.7000000000003</v>
      </c>
      <c r="E76" s="80">
        <f>E77+E82+E83</f>
        <v>747.6</v>
      </c>
      <c r="F76" s="80">
        <f>F77+F82+F83</f>
        <v>747.6</v>
      </c>
      <c r="G76" s="80">
        <f t="shared" si="6"/>
        <v>0</v>
      </c>
      <c r="H76" s="155">
        <f t="shared" si="7"/>
        <v>100</v>
      </c>
      <c r="I76" s="77"/>
    </row>
    <row r="77" spans="1:10" s="141" customFormat="1" ht="29.25" customHeight="1">
      <c r="A77" s="84" t="s">
        <v>209</v>
      </c>
      <c r="B77" s="85" t="s">
        <v>227</v>
      </c>
      <c r="C77" s="86">
        <v>1011</v>
      </c>
      <c r="D77" s="87">
        <f>SUM(D78:D81)</f>
        <v>2033.0000000000002</v>
      </c>
      <c r="E77" s="87">
        <f>SUM(E78:E81)</f>
        <v>747.6</v>
      </c>
      <c r="F77" s="87">
        <f>SUM(F78:F81)</f>
        <v>747.6</v>
      </c>
      <c r="G77" s="87">
        <f t="shared" si="6"/>
        <v>0</v>
      </c>
      <c r="H77" s="191">
        <f t="shared" si="7"/>
        <v>100</v>
      </c>
      <c r="I77" s="143"/>
      <c r="J77" s="152"/>
    </row>
    <row r="78" spans="1:10" ht="26.25" customHeight="1">
      <c r="A78" s="90"/>
      <c r="B78" s="93" t="s">
        <v>258</v>
      </c>
      <c r="C78" s="76"/>
      <c r="D78" s="94">
        <v>80</v>
      </c>
      <c r="E78" s="94">
        <v>80</v>
      </c>
      <c r="F78" s="94">
        <v>80</v>
      </c>
      <c r="G78" s="94">
        <f t="shared" si="6"/>
        <v>0</v>
      </c>
      <c r="H78" s="187">
        <f t="shared" si="7"/>
        <v>100</v>
      </c>
      <c r="I78" s="77"/>
    </row>
    <row r="79" spans="1:10" ht="39" customHeight="1">
      <c r="A79" s="90"/>
      <c r="B79" s="95" t="s">
        <v>146</v>
      </c>
      <c r="C79" s="76"/>
      <c r="D79" s="94">
        <v>1464.4</v>
      </c>
      <c r="E79" s="94"/>
      <c r="F79" s="94"/>
      <c r="G79" s="94">
        <f t="shared" si="6"/>
        <v>0</v>
      </c>
      <c r="H79" s="146" t="e">
        <f t="shared" si="7"/>
        <v>#DIV/0!</v>
      </c>
      <c r="I79" s="77"/>
    </row>
    <row r="80" spans="1:10" ht="27" customHeight="1">
      <c r="A80" s="90"/>
      <c r="B80" s="93" t="s">
        <v>155</v>
      </c>
      <c r="C80" s="76"/>
      <c r="D80" s="94">
        <v>323.39999999999998</v>
      </c>
      <c r="E80" s="94">
        <v>600</v>
      </c>
      <c r="F80" s="94">
        <v>600</v>
      </c>
      <c r="G80" s="94">
        <f t="shared" ref="G80:G153" si="19">F80-E80</f>
        <v>0</v>
      </c>
      <c r="H80" s="187">
        <f t="shared" ref="H80:H153" si="20">F80/E80*100</f>
        <v>100</v>
      </c>
      <c r="I80" s="77"/>
    </row>
    <row r="81" spans="1:10" ht="24" customHeight="1">
      <c r="A81" s="109"/>
      <c r="B81" s="83" t="s">
        <v>247</v>
      </c>
      <c r="C81" s="76"/>
      <c r="D81" s="94">
        <v>165.2</v>
      </c>
      <c r="E81" s="94">
        <v>67.599999999999994</v>
      </c>
      <c r="F81" s="94">
        <v>67.599999999999994</v>
      </c>
      <c r="G81" s="94">
        <f t="shared" si="19"/>
        <v>0</v>
      </c>
      <c r="H81" s="146">
        <f t="shared" si="20"/>
        <v>100</v>
      </c>
      <c r="I81" s="77">
        <v>0</v>
      </c>
    </row>
    <row r="82" spans="1:10" s="131" customFormat="1" ht="27" customHeight="1">
      <c r="A82" s="84" t="s">
        <v>211</v>
      </c>
      <c r="B82" s="85" t="s">
        <v>1</v>
      </c>
      <c r="C82" s="86">
        <v>1012</v>
      </c>
      <c r="D82" s="87">
        <v>1446.6</v>
      </c>
      <c r="E82" s="87"/>
      <c r="F82" s="87"/>
      <c r="G82" s="87">
        <f t="shared" si="19"/>
        <v>0</v>
      </c>
      <c r="H82" s="147" t="e">
        <f t="shared" si="20"/>
        <v>#DIV/0!</v>
      </c>
      <c r="I82" s="140"/>
      <c r="J82" s="150"/>
    </row>
    <row r="83" spans="1:10" s="131" customFormat="1" ht="27" customHeight="1">
      <c r="A83" s="84" t="s">
        <v>210</v>
      </c>
      <c r="B83" s="85" t="s">
        <v>2</v>
      </c>
      <c r="C83" s="86">
        <v>1013</v>
      </c>
      <c r="D83" s="87">
        <v>294.10000000000002</v>
      </c>
      <c r="E83" s="87"/>
      <c r="F83" s="87"/>
      <c r="G83" s="87">
        <f t="shared" si="19"/>
        <v>0</v>
      </c>
      <c r="H83" s="147" t="e">
        <f t="shared" si="20"/>
        <v>#DIV/0!</v>
      </c>
      <c r="I83" s="140"/>
      <c r="J83" s="150"/>
    </row>
    <row r="84" spans="1:10" ht="30.75" customHeight="1">
      <c r="A84" s="110" t="s">
        <v>104</v>
      </c>
      <c r="B84" s="79" t="s">
        <v>100</v>
      </c>
      <c r="C84" s="78">
        <v>1020</v>
      </c>
      <c r="D84" s="80">
        <f>D85</f>
        <v>5504.8</v>
      </c>
      <c r="E84" s="80">
        <f t="shared" ref="E84:F84" si="21">E85</f>
        <v>5599.7</v>
      </c>
      <c r="F84" s="80">
        <f t="shared" si="21"/>
        <v>5599.7</v>
      </c>
      <c r="G84" s="80">
        <f t="shared" si="19"/>
        <v>0</v>
      </c>
      <c r="H84" s="155">
        <f t="shared" si="20"/>
        <v>100</v>
      </c>
      <c r="I84" s="77"/>
    </row>
    <row r="85" spans="1:10" s="141" customFormat="1" ht="30" customHeight="1">
      <c r="A85" s="84" t="s">
        <v>212</v>
      </c>
      <c r="B85" s="85" t="s">
        <v>230</v>
      </c>
      <c r="C85" s="86">
        <v>1025</v>
      </c>
      <c r="D85" s="87">
        <f>SUM(D86:D91)</f>
        <v>5504.8</v>
      </c>
      <c r="E85" s="87">
        <f>SUM(E86:E91)</f>
        <v>5599.7</v>
      </c>
      <c r="F85" s="87">
        <f>SUM(F86:F91)</f>
        <v>5599.7</v>
      </c>
      <c r="G85" s="87">
        <f t="shared" si="19"/>
        <v>0</v>
      </c>
      <c r="H85" s="191">
        <f t="shared" si="20"/>
        <v>100</v>
      </c>
      <c r="I85" s="143"/>
      <c r="J85" s="152"/>
    </row>
    <row r="86" spans="1:10" ht="23.25" customHeight="1">
      <c r="A86" s="90"/>
      <c r="B86" s="113" t="s">
        <v>311</v>
      </c>
      <c r="C86" s="76"/>
      <c r="D86" s="94"/>
      <c r="E86" s="94">
        <v>310.60000000000002</v>
      </c>
      <c r="F86" s="94">
        <v>310.60000000000002</v>
      </c>
      <c r="G86" s="94">
        <f t="shared" si="19"/>
        <v>0</v>
      </c>
      <c r="H86" s="146">
        <f t="shared" si="20"/>
        <v>100</v>
      </c>
      <c r="I86" s="77"/>
    </row>
    <row r="87" spans="1:10" ht="48" customHeight="1">
      <c r="A87" s="90"/>
      <c r="B87" s="114" t="s">
        <v>374</v>
      </c>
      <c r="C87" s="76"/>
      <c r="D87" s="94">
        <v>250</v>
      </c>
      <c r="E87" s="94"/>
      <c r="F87" s="94"/>
      <c r="G87" s="94"/>
      <c r="H87" s="146"/>
      <c r="I87" s="77"/>
    </row>
    <row r="88" spans="1:10" ht="24.75" customHeight="1">
      <c r="A88" s="90"/>
      <c r="B88" s="93" t="s">
        <v>138</v>
      </c>
      <c r="C88" s="76"/>
      <c r="D88" s="94">
        <v>3639.2</v>
      </c>
      <c r="E88" s="94">
        <v>3533.8</v>
      </c>
      <c r="F88" s="94">
        <v>3533.8</v>
      </c>
      <c r="G88" s="94">
        <f t="shared" si="19"/>
        <v>0</v>
      </c>
      <c r="H88" s="187">
        <f t="shared" si="20"/>
        <v>100</v>
      </c>
      <c r="I88" s="77"/>
    </row>
    <row r="89" spans="1:10" ht="26.25" customHeight="1">
      <c r="A89" s="90"/>
      <c r="B89" s="93" t="s">
        <v>136</v>
      </c>
      <c r="C89" s="76"/>
      <c r="D89" s="94">
        <v>139.4</v>
      </c>
      <c r="E89" s="94">
        <v>141.6</v>
      </c>
      <c r="F89" s="94">
        <v>141.6</v>
      </c>
      <c r="G89" s="94">
        <f t="shared" si="19"/>
        <v>0</v>
      </c>
      <c r="H89" s="187">
        <f t="shared" si="20"/>
        <v>100</v>
      </c>
      <c r="I89" s="77"/>
    </row>
    <row r="90" spans="1:10" ht="30" customHeight="1">
      <c r="A90" s="90"/>
      <c r="B90" s="93" t="s">
        <v>137</v>
      </c>
      <c r="C90" s="76"/>
      <c r="D90" s="94">
        <v>1386.4</v>
      </c>
      <c r="E90" s="94">
        <v>1511.3</v>
      </c>
      <c r="F90" s="94">
        <v>1511.3</v>
      </c>
      <c r="G90" s="94">
        <f t="shared" si="19"/>
        <v>0</v>
      </c>
      <c r="H90" s="187">
        <f t="shared" si="20"/>
        <v>100</v>
      </c>
      <c r="I90" s="77"/>
    </row>
    <row r="91" spans="1:10" ht="27.75" customHeight="1">
      <c r="A91" s="109"/>
      <c r="B91" s="83" t="s">
        <v>132</v>
      </c>
      <c r="C91" s="76"/>
      <c r="D91" s="94">
        <v>89.8</v>
      </c>
      <c r="E91" s="94">
        <v>102.4</v>
      </c>
      <c r="F91" s="94">
        <v>102.4</v>
      </c>
      <c r="G91" s="94">
        <f t="shared" si="19"/>
        <v>0</v>
      </c>
      <c r="H91" s="187">
        <f t="shared" si="20"/>
        <v>100</v>
      </c>
      <c r="I91" s="77"/>
    </row>
    <row r="92" spans="1:10" ht="30.75" customHeight="1">
      <c r="A92" s="110" t="s">
        <v>114</v>
      </c>
      <c r="B92" s="111" t="s">
        <v>175</v>
      </c>
      <c r="C92" s="75"/>
      <c r="D92" s="80">
        <f>D94</f>
        <v>866.4</v>
      </c>
      <c r="E92" s="80">
        <f>E94</f>
        <v>637.4</v>
      </c>
      <c r="F92" s="80">
        <f>F94</f>
        <v>420</v>
      </c>
      <c r="G92" s="80">
        <f t="shared" si="19"/>
        <v>-217.39999999999998</v>
      </c>
      <c r="H92" s="155">
        <f t="shared" si="20"/>
        <v>65.892689049262628</v>
      </c>
      <c r="I92" s="77"/>
    </row>
    <row r="93" spans="1:10" ht="26.25" customHeight="1">
      <c r="A93" s="90"/>
      <c r="B93" s="107" t="s">
        <v>94</v>
      </c>
      <c r="C93" s="76"/>
      <c r="D93" s="87"/>
      <c r="E93" s="87"/>
      <c r="F93" s="87"/>
      <c r="G93" s="94"/>
      <c r="H93" s="187"/>
      <c r="I93" s="77"/>
    </row>
    <row r="94" spans="1:10" ht="33" customHeight="1">
      <c r="A94" s="110" t="s">
        <v>115</v>
      </c>
      <c r="B94" s="111" t="s">
        <v>100</v>
      </c>
      <c r="C94" s="78">
        <v>1020</v>
      </c>
      <c r="D94" s="80">
        <f>D95</f>
        <v>866.4</v>
      </c>
      <c r="E94" s="80">
        <f t="shared" ref="E94:F94" si="22">E95</f>
        <v>637.4</v>
      </c>
      <c r="F94" s="80">
        <f t="shared" si="22"/>
        <v>420</v>
      </c>
      <c r="G94" s="80">
        <f t="shared" si="19"/>
        <v>-217.39999999999998</v>
      </c>
      <c r="H94" s="155">
        <f t="shared" si="20"/>
        <v>65.892689049262628</v>
      </c>
      <c r="I94" s="77"/>
    </row>
    <row r="95" spans="1:10" s="131" customFormat="1" ht="30" customHeight="1">
      <c r="A95" s="84" t="s">
        <v>213</v>
      </c>
      <c r="B95" s="85" t="s">
        <v>230</v>
      </c>
      <c r="C95" s="86">
        <v>1025</v>
      </c>
      <c r="D95" s="87">
        <f>SUM(D96:D100)</f>
        <v>866.4</v>
      </c>
      <c r="E95" s="87">
        <f>SUM(E96:E100)</f>
        <v>637.4</v>
      </c>
      <c r="F95" s="87">
        <f>SUM(F96:F100)</f>
        <v>420</v>
      </c>
      <c r="G95" s="87">
        <f t="shared" si="19"/>
        <v>-217.39999999999998</v>
      </c>
      <c r="H95" s="191">
        <f t="shared" si="20"/>
        <v>65.892689049262628</v>
      </c>
      <c r="I95" s="140"/>
      <c r="J95" s="150"/>
    </row>
    <row r="96" spans="1:10" ht="28.5" customHeight="1">
      <c r="A96" s="90"/>
      <c r="B96" s="82" t="s">
        <v>134</v>
      </c>
      <c r="C96" s="76"/>
      <c r="D96" s="94">
        <v>595.29999999999995</v>
      </c>
      <c r="E96" s="94">
        <v>373</v>
      </c>
      <c r="F96" s="94">
        <v>24.2</v>
      </c>
      <c r="G96" s="94">
        <f t="shared" si="19"/>
        <v>-348.8</v>
      </c>
      <c r="H96" s="187">
        <f t="shared" si="20"/>
        <v>6.4879356568364601</v>
      </c>
      <c r="I96" s="77"/>
    </row>
    <row r="97" spans="1:10" ht="27.75" customHeight="1">
      <c r="A97" s="90"/>
      <c r="B97" s="82" t="s">
        <v>148</v>
      </c>
      <c r="C97" s="76"/>
      <c r="D97" s="94">
        <v>19.100000000000001</v>
      </c>
      <c r="E97" s="94">
        <v>14</v>
      </c>
      <c r="F97" s="94">
        <v>30.2</v>
      </c>
      <c r="G97" s="94">
        <f t="shared" si="19"/>
        <v>16.2</v>
      </c>
      <c r="H97" s="187">
        <f t="shared" si="20"/>
        <v>215.71428571428569</v>
      </c>
      <c r="I97" s="77"/>
    </row>
    <row r="98" spans="1:10" ht="27.75" customHeight="1">
      <c r="A98" s="90"/>
      <c r="B98" s="83" t="s">
        <v>135</v>
      </c>
      <c r="C98" s="76"/>
      <c r="D98" s="94">
        <v>240.6</v>
      </c>
      <c r="E98" s="94">
        <v>240.4</v>
      </c>
      <c r="F98" s="94">
        <v>352.1</v>
      </c>
      <c r="G98" s="94">
        <f t="shared" si="19"/>
        <v>111.70000000000002</v>
      </c>
      <c r="H98" s="187">
        <f t="shared" si="20"/>
        <v>146.46422628951748</v>
      </c>
      <c r="I98" s="77"/>
    </row>
    <row r="99" spans="1:10" ht="24.75" customHeight="1">
      <c r="A99" s="90"/>
      <c r="B99" s="83" t="s">
        <v>132</v>
      </c>
      <c r="C99" s="76"/>
      <c r="D99" s="94">
        <v>6.6</v>
      </c>
      <c r="E99" s="94">
        <v>5.2</v>
      </c>
      <c r="F99" s="94">
        <v>8.6999999999999993</v>
      </c>
      <c r="G99" s="94">
        <f t="shared" si="19"/>
        <v>3.4999999999999991</v>
      </c>
      <c r="H99" s="187">
        <f t="shared" si="20"/>
        <v>167.30769230769229</v>
      </c>
      <c r="I99" s="77"/>
    </row>
    <row r="100" spans="1:10" ht="27.75" customHeight="1">
      <c r="A100" s="90"/>
      <c r="B100" s="83" t="s">
        <v>176</v>
      </c>
      <c r="C100" s="76"/>
      <c r="D100" s="94">
        <v>4.8</v>
      </c>
      <c r="E100" s="94">
        <v>4.8</v>
      </c>
      <c r="F100" s="94">
        <v>4.8</v>
      </c>
      <c r="G100" s="94">
        <f t="shared" si="19"/>
        <v>0</v>
      </c>
      <c r="H100" s="187">
        <f t="shared" si="20"/>
        <v>100</v>
      </c>
      <c r="I100" s="77"/>
    </row>
    <row r="101" spans="1:10" ht="33" customHeight="1">
      <c r="A101" s="110" t="s">
        <v>116</v>
      </c>
      <c r="B101" s="111" t="s">
        <v>177</v>
      </c>
      <c r="C101" s="76"/>
      <c r="D101" s="80">
        <f>D103+D112</f>
        <v>17.899999999999999</v>
      </c>
      <c r="E101" s="80">
        <f>E103+E112</f>
        <v>23.6</v>
      </c>
      <c r="F101" s="80">
        <f>F103+F112</f>
        <v>46.900000000000006</v>
      </c>
      <c r="G101" s="80">
        <f t="shared" si="19"/>
        <v>23.300000000000004</v>
      </c>
      <c r="H101" s="155">
        <f t="shared" si="20"/>
        <v>198.72881355932205</v>
      </c>
      <c r="I101" s="77"/>
    </row>
    <row r="102" spans="1:10" ht="27" customHeight="1">
      <c r="A102" s="90"/>
      <c r="B102" s="107" t="s">
        <v>94</v>
      </c>
      <c r="C102" s="76"/>
      <c r="D102" s="94"/>
      <c r="E102" s="94"/>
      <c r="F102" s="94"/>
      <c r="G102" s="94"/>
      <c r="H102" s="187"/>
      <c r="I102" s="77"/>
    </row>
    <row r="103" spans="1:10" ht="33" customHeight="1">
      <c r="A103" s="110" t="s">
        <v>117</v>
      </c>
      <c r="B103" s="111" t="s">
        <v>98</v>
      </c>
      <c r="C103" s="78">
        <v>1010</v>
      </c>
      <c r="D103" s="80">
        <f>D104+D107+D108+D109</f>
        <v>17.899999999999999</v>
      </c>
      <c r="E103" s="80">
        <f t="shared" ref="E103:G103" si="23">E104+E107+E108+E109</f>
        <v>23.6</v>
      </c>
      <c r="F103" s="80">
        <f t="shared" si="23"/>
        <v>28.3</v>
      </c>
      <c r="G103" s="80">
        <f t="shared" si="23"/>
        <v>3.9000000000000004</v>
      </c>
      <c r="H103" s="155">
        <f t="shared" si="20"/>
        <v>119.91525423728812</v>
      </c>
      <c r="I103" s="77"/>
    </row>
    <row r="104" spans="1:10" s="141" customFormat="1" ht="30" customHeight="1">
      <c r="A104" s="84" t="s">
        <v>330</v>
      </c>
      <c r="B104" s="85" t="s">
        <v>227</v>
      </c>
      <c r="C104" s="86">
        <v>1011</v>
      </c>
      <c r="D104" s="87">
        <f>SUM(D105:D106)</f>
        <v>0</v>
      </c>
      <c r="E104" s="87">
        <f>SUM(E105:E106)</f>
        <v>0</v>
      </c>
      <c r="F104" s="87">
        <f>SUM(F105:F106)</f>
        <v>7.8000000000000007</v>
      </c>
      <c r="G104" s="87">
        <f t="shared" si="19"/>
        <v>7.8000000000000007</v>
      </c>
      <c r="H104" s="147" t="e">
        <f t="shared" si="20"/>
        <v>#DIV/0!</v>
      </c>
      <c r="I104" s="143"/>
      <c r="J104" s="152"/>
    </row>
    <row r="105" spans="1:10" ht="24.75" customHeight="1">
      <c r="A105" s="90"/>
      <c r="B105" s="93" t="s">
        <v>155</v>
      </c>
      <c r="C105" s="76"/>
      <c r="D105" s="94"/>
      <c r="E105" s="94"/>
      <c r="F105" s="94">
        <v>5.7</v>
      </c>
      <c r="G105" s="94">
        <f t="shared" si="19"/>
        <v>5.7</v>
      </c>
      <c r="H105" s="146" t="e">
        <f t="shared" si="20"/>
        <v>#DIV/0!</v>
      </c>
      <c r="I105" s="77"/>
    </row>
    <row r="106" spans="1:10" ht="24.75" customHeight="1">
      <c r="A106" s="90"/>
      <c r="B106" s="93" t="s">
        <v>133</v>
      </c>
      <c r="C106" s="76"/>
      <c r="D106" s="94"/>
      <c r="E106" s="94"/>
      <c r="F106" s="94">
        <v>2.1</v>
      </c>
      <c r="G106" s="94">
        <f t="shared" si="19"/>
        <v>2.1</v>
      </c>
      <c r="H106" s="146" t="e">
        <f t="shared" si="20"/>
        <v>#DIV/0!</v>
      </c>
      <c r="I106" s="77"/>
    </row>
    <row r="107" spans="1:10" s="141" customFormat="1" ht="24.75" customHeight="1">
      <c r="A107" s="84" t="s">
        <v>331</v>
      </c>
      <c r="B107" s="85" t="s">
        <v>1</v>
      </c>
      <c r="C107" s="86">
        <v>1012</v>
      </c>
      <c r="D107" s="87">
        <v>6.7</v>
      </c>
      <c r="E107" s="87">
        <v>8.4</v>
      </c>
      <c r="F107" s="87">
        <v>5</v>
      </c>
      <c r="G107" s="87">
        <f t="shared" si="19"/>
        <v>-3.4000000000000004</v>
      </c>
      <c r="H107" s="191">
        <f t="shared" si="20"/>
        <v>59.523809523809526</v>
      </c>
      <c r="I107" s="143"/>
      <c r="J107" s="152"/>
    </row>
    <row r="108" spans="1:10" s="141" customFormat="1" ht="27" customHeight="1">
      <c r="A108" s="84" t="s">
        <v>332</v>
      </c>
      <c r="B108" s="85" t="s">
        <v>2</v>
      </c>
      <c r="C108" s="86">
        <v>1013</v>
      </c>
      <c r="D108" s="144">
        <v>1.5</v>
      </c>
      <c r="E108" s="144">
        <v>1.6</v>
      </c>
      <c r="F108" s="144">
        <v>1.1000000000000001</v>
      </c>
      <c r="G108" s="87">
        <f t="shared" si="19"/>
        <v>-0.5</v>
      </c>
      <c r="H108" s="191">
        <f t="shared" si="20"/>
        <v>68.75</v>
      </c>
      <c r="I108" s="143"/>
      <c r="J108" s="152"/>
    </row>
    <row r="109" spans="1:10" s="141" customFormat="1" ht="27" customHeight="1">
      <c r="A109" s="100" t="s">
        <v>375</v>
      </c>
      <c r="B109" s="85" t="s">
        <v>157</v>
      </c>
      <c r="C109" s="102">
        <v>1015</v>
      </c>
      <c r="D109" s="144">
        <f>SUM(D110:D111)</f>
        <v>9.6999999999999993</v>
      </c>
      <c r="E109" s="144">
        <f t="shared" ref="E109:H109" si="24">SUM(E110:E111)</f>
        <v>13.6</v>
      </c>
      <c r="F109" s="144">
        <f t="shared" si="24"/>
        <v>14.4</v>
      </c>
      <c r="G109" s="144">
        <f t="shared" si="24"/>
        <v>0</v>
      </c>
      <c r="H109" s="144">
        <f t="shared" si="24"/>
        <v>0</v>
      </c>
      <c r="I109" s="143"/>
      <c r="J109" s="152"/>
    </row>
    <row r="110" spans="1:10" s="141" customFormat="1" ht="27" customHeight="1">
      <c r="A110" s="84"/>
      <c r="B110" s="83" t="s">
        <v>170</v>
      </c>
      <c r="C110" s="86"/>
      <c r="D110" s="144">
        <v>1.1000000000000001</v>
      </c>
      <c r="E110" s="144">
        <v>4.4000000000000004</v>
      </c>
      <c r="F110" s="144">
        <v>0.3</v>
      </c>
      <c r="G110" s="87"/>
      <c r="H110" s="191"/>
      <c r="I110" s="143"/>
      <c r="J110" s="152"/>
    </row>
    <row r="111" spans="1:10" s="141" customFormat="1" ht="27" customHeight="1">
      <c r="A111" s="84"/>
      <c r="B111" s="93" t="s">
        <v>163</v>
      </c>
      <c r="C111" s="86"/>
      <c r="D111" s="144">
        <v>8.6</v>
      </c>
      <c r="E111" s="144">
        <v>9.1999999999999993</v>
      </c>
      <c r="F111" s="144">
        <v>14.1</v>
      </c>
      <c r="G111" s="87"/>
      <c r="H111" s="191"/>
      <c r="I111" s="143"/>
      <c r="J111" s="152"/>
    </row>
    <row r="112" spans="1:10" s="131" customFormat="1" ht="30" customHeight="1">
      <c r="A112" s="110" t="s">
        <v>118</v>
      </c>
      <c r="B112" s="111" t="s">
        <v>100</v>
      </c>
      <c r="C112" s="78">
        <v>1020</v>
      </c>
      <c r="D112" s="80">
        <f>D113</f>
        <v>0</v>
      </c>
      <c r="E112" s="80">
        <f>E113</f>
        <v>0</v>
      </c>
      <c r="F112" s="80">
        <f>F113</f>
        <v>18.600000000000001</v>
      </c>
      <c r="G112" s="80">
        <f t="shared" si="19"/>
        <v>18.600000000000001</v>
      </c>
      <c r="H112" s="155" t="e">
        <f t="shared" si="20"/>
        <v>#DIV/0!</v>
      </c>
      <c r="J112" s="150"/>
    </row>
    <row r="113" spans="1:10" s="141" customFormat="1" ht="30" customHeight="1">
      <c r="A113" s="84" t="s">
        <v>333</v>
      </c>
      <c r="B113" s="85" t="s">
        <v>230</v>
      </c>
      <c r="C113" s="86">
        <v>1025</v>
      </c>
      <c r="D113" s="87">
        <f>SUM(D114:D118)</f>
        <v>0</v>
      </c>
      <c r="E113" s="87">
        <f>SUM(E114:E118)</f>
        <v>0</v>
      </c>
      <c r="F113" s="87">
        <f>SUM(F114:F118)</f>
        <v>18.600000000000001</v>
      </c>
      <c r="G113" s="87">
        <f t="shared" si="19"/>
        <v>18.600000000000001</v>
      </c>
      <c r="H113" s="191" t="e">
        <f t="shared" si="20"/>
        <v>#DIV/0!</v>
      </c>
      <c r="I113" s="145"/>
      <c r="J113" s="152"/>
    </row>
    <row r="114" spans="1:10" ht="24.75" customHeight="1">
      <c r="A114" s="90"/>
      <c r="B114" s="83" t="s">
        <v>170</v>
      </c>
      <c r="C114" s="76"/>
      <c r="D114" s="94"/>
      <c r="E114" s="94"/>
      <c r="F114" s="94">
        <v>0.3</v>
      </c>
      <c r="G114" s="94">
        <f t="shared" si="19"/>
        <v>0.3</v>
      </c>
      <c r="H114" s="187" t="e">
        <f t="shared" si="20"/>
        <v>#DIV/0!</v>
      </c>
    </row>
    <row r="115" spans="1:10" ht="24.75" customHeight="1">
      <c r="A115" s="90"/>
      <c r="B115" s="83" t="s">
        <v>394</v>
      </c>
      <c r="C115" s="76"/>
      <c r="D115" s="94"/>
      <c r="E115" s="94"/>
      <c r="F115" s="94">
        <v>4.2</v>
      </c>
      <c r="G115" s="94"/>
      <c r="H115" s="187"/>
    </row>
    <row r="116" spans="1:10" ht="24.75" customHeight="1">
      <c r="A116" s="90"/>
      <c r="B116" s="83" t="s">
        <v>272</v>
      </c>
      <c r="C116" s="76"/>
      <c r="D116" s="94"/>
      <c r="E116" s="94"/>
      <c r="F116" s="94">
        <v>3.6</v>
      </c>
      <c r="G116" s="94">
        <f t="shared" si="19"/>
        <v>3.6</v>
      </c>
      <c r="H116" s="146" t="e">
        <f t="shared" si="20"/>
        <v>#DIV/0!</v>
      </c>
    </row>
    <row r="117" spans="1:10" ht="24.75" customHeight="1">
      <c r="A117" s="90"/>
      <c r="B117" s="83" t="s">
        <v>161</v>
      </c>
      <c r="C117" s="76"/>
      <c r="D117" s="94"/>
      <c r="E117" s="94"/>
      <c r="F117" s="94">
        <v>0.8</v>
      </c>
      <c r="G117" s="94">
        <f t="shared" si="19"/>
        <v>0.8</v>
      </c>
      <c r="H117" s="146" t="e">
        <f t="shared" si="20"/>
        <v>#DIV/0!</v>
      </c>
    </row>
    <row r="118" spans="1:10" ht="24.75" customHeight="1">
      <c r="A118" s="90"/>
      <c r="B118" s="93" t="s">
        <v>163</v>
      </c>
      <c r="C118" s="76"/>
      <c r="D118" s="94"/>
      <c r="E118" s="94"/>
      <c r="F118" s="94">
        <v>9.6999999999999993</v>
      </c>
      <c r="G118" s="94">
        <f t="shared" si="19"/>
        <v>9.6999999999999993</v>
      </c>
      <c r="H118" s="187" t="e">
        <f t="shared" si="20"/>
        <v>#DIV/0!</v>
      </c>
    </row>
    <row r="119" spans="1:10" ht="45" customHeight="1">
      <c r="A119" s="110" t="s">
        <v>214</v>
      </c>
      <c r="B119" s="112" t="s">
        <v>237</v>
      </c>
      <c r="C119" s="76"/>
      <c r="D119" s="80">
        <f>D121+D140</f>
        <v>959.7</v>
      </c>
      <c r="E119" s="80">
        <f>E121+E140</f>
        <v>504.4</v>
      </c>
      <c r="F119" s="80">
        <f>F121+F140</f>
        <v>1278.3</v>
      </c>
      <c r="G119" s="80">
        <f t="shared" si="19"/>
        <v>773.9</v>
      </c>
      <c r="H119" s="155">
        <f t="shared" si="20"/>
        <v>253.42981760507533</v>
      </c>
    </row>
    <row r="120" spans="1:10" ht="30" customHeight="1">
      <c r="A120" s="90"/>
      <c r="B120" s="107" t="s">
        <v>94</v>
      </c>
      <c r="C120" s="76"/>
      <c r="D120" s="92"/>
      <c r="E120" s="92"/>
      <c r="F120" s="92"/>
      <c r="G120" s="94"/>
      <c r="H120" s="187"/>
    </row>
    <row r="121" spans="1:10" ht="27" customHeight="1">
      <c r="A121" s="110" t="s">
        <v>119</v>
      </c>
      <c r="B121" s="111" t="s">
        <v>98</v>
      </c>
      <c r="C121" s="78">
        <v>1010</v>
      </c>
      <c r="D121" s="80">
        <f>D122+D131+D132</f>
        <v>362.9</v>
      </c>
      <c r="E121" s="80">
        <f>E122+E131+E132</f>
        <v>0</v>
      </c>
      <c r="F121" s="80">
        <f>F122+F131+F132+F133</f>
        <v>414.09999999999997</v>
      </c>
      <c r="G121" s="80">
        <f t="shared" si="19"/>
        <v>414.09999999999997</v>
      </c>
      <c r="H121" s="149" t="e">
        <f t="shared" si="20"/>
        <v>#DIV/0!</v>
      </c>
    </row>
    <row r="122" spans="1:10" s="141" customFormat="1" ht="27" customHeight="1">
      <c r="A122" s="84" t="s">
        <v>334</v>
      </c>
      <c r="B122" s="85" t="s">
        <v>227</v>
      </c>
      <c r="C122" s="86">
        <v>1011</v>
      </c>
      <c r="D122" s="87">
        <f>D123</f>
        <v>104.7</v>
      </c>
      <c r="E122" s="87">
        <f>E123</f>
        <v>0</v>
      </c>
      <c r="F122" s="87">
        <f>SUM(F123:F130)</f>
        <v>327.49999999999994</v>
      </c>
      <c r="G122" s="87">
        <f t="shared" si="19"/>
        <v>327.49999999999994</v>
      </c>
      <c r="H122" s="147" t="e">
        <f t="shared" si="20"/>
        <v>#DIV/0!</v>
      </c>
      <c r="J122" s="152"/>
    </row>
    <row r="123" spans="1:10" ht="24.75" customHeight="1">
      <c r="A123" s="90"/>
      <c r="B123" s="93" t="s">
        <v>273</v>
      </c>
      <c r="C123" s="76"/>
      <c r="D123" s="94">
        <v>104.7</v>
      </c>
      <c r="E123" s="94"/>
      <c r="F123" s="94">
        <v>146.1</v>
      </c>
      <c r="G123" s="94">
        <f t="shared" si="19"/>
        <v>146.1</v>
      </c>
      <c r="H123" s="146" t="e">
        <f t="shared" si="20"/>
        <v>#DIV/0!</v>
      </c>
    </row>
    <row r="124" spans="1:10" ht="24.75" customHeight="1">
      <c r="A124" s="90"/>
      <c r="B124" s="93" t="s">
        <v>133</v>
      </c>
      <c r="C124" s="76"/>
      <c r="D124" s="94"/>
      <c r="E124" s="94"/>
      <c r="F124" s="94">
        <v>3.9</v>
      </c>
      <c r="G124" s="94">
        <f t="shared" si="19"/>
        <v>3.9</v>
      </c>
      <c r="H124" s="146" t="e">
        <f t="shared" si="20"/>
        <v>#DIV/0!</v>
      </c>
    </row>
    <row r="125" spans="1:10" ht="24.75" customHeight="1">
      <c r="A125" s="90"/>
      <c r="B125" s="82" t="s">
        <v>391</v>
      </c>
      <c r="C125" s="91"/>
      <c r="D125" s="92"/>
      <c r="E125" s="92"/>
      <c r="F125" s="94">
        <v>39.700000000000003</v>
      </c>
      <c r="G125" s="94">
        <f>F125-E125</f>
        <v>39.700000000000003</v>
      </c>
      <c r="H125" s="146" t="e">
        <f>F125/E125*100</f>
        <v>#DIV/0!</v>
      </c>
    </row>
    <row r="126" spans="1:10" ht="24.75" customHeight="1">
      <c r="A126" s="90"/>
      <c r="B126" s="93" t="s">
        <v>130</v>
      </c>
      <c r="C126" s="91"/>
      <c r="D126" s="92"/>
      <c r="E126" s="92"/>
      <c r="F126" s="94"/>
      <c r="G126" s="94">
        <f>F126-E126</f>
        <v>0</v>
      </c>
      <c r="H126" s="146" t="e">
        <f>F126/E126*100</f>
        <v>#DIV/0!</v>
      </c>
    </row>
    <row r="127" spans="1:10" ht="24.75" customHeight="1">
      <c r="A127" s="90"/>
      <c r="B127" s="93" t="s">
        <v>390</v>
      </c>
      <c r="C127" s="91"/>
      <c r="D127" s="92"/>
      <c r="E127" s="92"/>
      <c r="F127" s="94">
        <v>14.1</v>
      </c>
      <c r="G127" s="94"/>
      <c r="H127" s="146"/>
    </row>
    <row r="128" spans="1:10" ht="24.75" customHeight="1">
      <c r="A128" s="90"/>
      <c r="B128" s="93" t="s">
        <v>310</v>
      </c>
      <c r="C128" s="91"/>
      <c r="D128" s="92"/>
      <c r="E128" s="92"/>
      <c r="F128" s="94">
        <v>12.7</v>
      </c>
      <c r="G128" s="94">
        <f>F128-E128</f>
        <v>12.7</v>
      </c>
      <c r="H128" s="146" t="e">
        <f>F128/E128*100</f>
        <v>#DIV/0!</v>
      </c>
    </row>
    <row r="129" spans="1:10" ht="24.75" customHeight="1">
      <c r="A129" s="90"/>
      <c r="B129" s="93" t="s">
        <v>309</v>
      </c>
      <c r="C129" s="76"/>
      <c r="D129" s="94"/>
      <c r="E129" s="94"/>
      <c r="F129" s="94">
        <v>82.1</v>
      </c>
      <c r="G129" s="94">
        <f t="shared" ref="G129" si="25">F129-E129</f>
        <v>82.1</v>
      </c>
      <c r="H129" s="146" t="e">
        <f t="shared" ref="H129" si="26">F129/E129*100</f>
        <v>#DIV/0!</v>
      </c>
    </row>
    <row r="130" spans="1:10" ht="24.75" customHeight="1">
      <c r="A130" s="90"/>
      <c r="B130" s="82" t="s">
        <v>304</v>
      </c>
      <c r="C130" s="91"/>
      <c r="D130" s="92"/>
      <c r="E130" s="92"/>
      <c r="F130" s="94">
        <v>28.9</v>
      </c>
      <c r="G130" s="94">
        <f t="shared" ref="G130" si="27">F130-E130</f>
        <v>28.9</v>
      </c>
      <c r="H130" s="146" t="e">
        <f t="shared" ref="H130" si="28">F130/E130*100</f>
        <v>#DIV/0!</v>
      </c>
    </row>
    <row r="131" spans="1:10" s="141" customFormat="1" ht="24.75" customHeight="1">
      <c r="A131" s="84" t="s">
        <v>200</v>
      </c>
      <c r="B131" s="85" t="s">
        <v>1</v>
      </c>
      <c r="C131" s="86">
        <v>1012</v>
      </c>
      <c r="D131" s="87">
        <v>215.3</v>
      </c>
      <c r="E131" s="87"/>
      <c r="F131" s="87">
        <v>0</v>
      </c>
      <c r="G131" s="87">
        <f t="shared" si="19"/>
        <v>0</v>
      </c>
      <c r="H131" s="147" t="e">
        <f t="shared" si="20"/>
        <v>#DIV/0!</v>
      </c>
      <c r="J131" s="152"/>
    </row>
    <row r="132" spans="1:10" s="141" customFormat="1" ht="24.75" customHeight="1">
      <c r="A132" s="84" t="s">
        <v>201</v>
      </c>
      <c r="B132" s="85" t="s">
        <v>2</v>
      </c>
      <c r="C132" s="86">
        <v>1013</v>
      </c>
      <c r="D132" s="87">
        <v>42.9</v>
      </c>
      <c r="E132" s="87"/>
      <c r="F132" s="87">
        <v>0</v>
      </c>
      <c r="G132" s="87">
        <f t="shared" si="19"/>
        <v>0</v>
      </c>
      <c r="H132" s="147" t="e">
        <f t="shared" si="20"/>
        <v>#DIV/0!</v>
      </c>
      <c r="J132" s="152"/>
    </row>
    <row r="133" spans="1:10" s="141" customFormat="1" ht="24.75" customHeight="1">
      <c r="A133" s="84" t="s">
        <v>335</v>
      </c>
      <c r="B133" s="85" t="s">
        <v>157</v>
      </c>
      <c r="C133" s="102">
        <v>1015</v>
      </c>
      <c r="D133" s="87"/>
      <c r="E133" s="87"/>
      <c r="F133" s="87">
        <f>SUM(F134:F139)</f>
        <v>86.600000000000009</v>
      </c>
      <c r="G133" s="87">
        <f t="shared" si="19"/>
        <v>86.600000000000009</v>
      </c>
      <c r="H133" s="147" t="e">
        <f t="shared" si="20"/>
        <v>#DIV/0!</v>
      </c>
      <c r="J133" s="152"/>
    </row>
    <row r="134" spans="1:10" ht="24.75" customHeight="1">
      <c r="A134" s="90"/>
      <c r="B134" s="93" t="s">
        <v>315</v>
      </c>
      <c r="C134" s="91"/>
      <c r="D134" s="92"/>
      <c r="E134" s="92"/>
      <c r="F134" s="94">
        <v>10.5</v>
      </c>
      <c r="G134" s="94">
        <f t="shared" si="19"/>
        <v>10.5</v>
      </c>
      <c r="H134" s="146" t="e">
        <f t="shared" si="20"/>
        <v>#DIV/0!</v>
      </c>
    </row>
    <row r="135" spans="1:10" ht="24.75" customHeight="1">
      <c r="A135" s="90"/>
      <c r="B135" s="93" t="s">
        <v>316</v>
      </c>
      <c r="C135" s="91"/>
      <c r="D135" s="92"/>
      <c r="E135" s="92"/>
      <c r="F135" s="94">
        <v>46.9</v>
      </c>
      <c r="G135" s="94">
        <f t="shared" si="19"/>
        <v>46.9</v>
      </c>
      <c r="H135" s="146" t="e">
        <f t="shared" si="20"/>
        <v>#DIV/0!</v>
      </c>
    </row>
    <row r="136" spans="1:10" ht="24.75" customHeight="1">
      <c r="A136" s="90"/>
      <c r="B136" s="93" t="s">
        <v>318</v>
      </c>
      <c r="C136" s="91"/>
      <c r="D136" s="92"/>
      <c r="E136" s="92"/>
      <c r="F136" s="94">
        <v>12.6</v>
      </c>
      <c r="G136" s="94">
        <f t="shared" si="19"/>
        <v>12.6</v>
      </c>
      <c r="H136" s="146" t="e">
        <f t="shared" si="20"/>
        <v>#DIV/0!</v>
      </c>
    </row>
    <row r="137" spans="1:10" ht="24.75" customHeight="1">
      <c r="A137" s="90"/>
      <c r="B137" s="93" t="s">
        <v>393</v>
      </c>
      <c r="C137" s="91"/>
      <c r="D137" s="92"/>
      <c r="E137" s="92"/>
      <c r="F137" s="94">
        <v>0.2</v>
      </c>
      <c r="G137" s="94">
        <f t="shared" si="19"/>
        <v>0.2</v>
      </c>
      <c r="H137" s="146" t="e">
        <f t="shared" si="20"/>
        <v>#DIV/0!</v>
      </c>
    </row>
    <row r="138" spans="1:10" ht="24.75" customHeight="1">
      <c r="A138" s="90"/>
      <c r="B138" s="93" t="s">
        <v>319</v>
      </c>
      <c r="C138" s="91"/>
      <c r="D138" s="92"/>
      <c r="E138" s="92"/>
      <c r="F138" s="94">
        <v>11.2</v>
      </c>
      <c r="G138" s="94">
        <f t="shared" si="19"/>
        <v>11.2</v>
      </c>
      <c r="H138" s="146" t="e">
        <f t="shared" si="20"/>
        <v>#DIV/0!</v>
      </c>
    </row>
    <row r="139" spans="1:10" ht="24.75" customHeight="1">
      <c r="A139" s="90"/>
      <c r="B139" s="93" t="s">
        <v>320</v>
      </c>
      <c r="C139" s="91"/>
      <c r="D139" s="92"/>
      <c r="E139" s="92"/>
      <c r="F139" s="94">
        <v>5.2</v>
      </c>
      <c r="G139" s="94">
        <f t="shared" si="19"/>
        <v>5.2</v>
      </c>
      <c r="H139" s="146" t="e">
        <f t="shared" si="20"/>
        <v>#DIV/0!</v>
      </c>
    </row>
    <row r="140" spans="1:10" ht="30.75" customHeight="1">
      <c r="A140" s="110" t="s">
        <v>336</v>
      </c>
      <c r="B140" s="111" t="s">
        <v>100</v>
      </c>
      <c r="C140" s="78">
        <v>1020</v>
      </c>
      <c r="D140" s="80">
        <f>D141+D147</f>
        <v>596.80000000000007</v>
      </c>
      <c r="E140" s="80">
        <f>E141+E147</f>
        <v>504.4</v>
      </c>
      <c r="F140" s="80">
        <f>F141+F147</f>
        <v>864.2</v>
      </c>
      <c r="G140" s="80">
        <f t="shared" si="19"/>
        <v>359.80000000000007</v>
      </c>
      <c r="H140" s="155">
        <f t="shared" si="20"/>
        <v>171.33227597145125</v>
      </c>
    </row>
    <row r="141" spans="1:10" s="141" customFormat="1" ht="27.75" customHeight="1">
      <c r="A141" s="84" t="s">
        <v>337</v>
      </c>
      <c r="B141" s="85" t="s">
        <v>227</v>
      </c>
      <c r="C141" s="86">
        <v>1021</v>
      </c>
      <c r="D141" s="87"/>
      <c r="E141" s="87">
        <f>SUM(E142:E145)</f>
        <v>0</v>
      </c>
      <c r="F141" s="87">
        <f>SUM(F142:F146)</f>
        <v>181</v>
      </c>
      <c r="G141" s="87">
        <f t="shared" si="19"/>
        <v>181</v>
      </c>
      <c r="H141" s="147" t="e">
        <f t="shared" si="20"/>
        <v>#DIV/0!</v>
      </c>
      <c r="J141" s="152"/>
    </row>
    <row r="142" spans="1:10" ht="24.75" customHeight="1">
      <c r="A142" s="90"/>
      <c r="B142" s="82" t="s">
        <v>301</v>
      </c>
      <c r="C142" s="76"/>
      <c r="D142" s="94"/>
      <c r="E142" s="94"/>
      <c r="F142" s="94">
        <v>25.3</v>
      </c>
      <c r="G142" s="94">
        <f t="shared" si="19"/>
        <v>25.3</v>
      </c>
      <c r="H142" s="146" t="e">
        <f t="shared" si="20"/>
        <v>#DIV/0!</v>
      </c>
    </row>
    <row r="143" spans="1:10" ht="24.75" customHeight="1">
      <c r="A143" s="90"/>
      <c r="B143" s="82" t="s">
        <v>262</v>
      </c>
      <c r="C143" s="76"/>
      <c r="D143" s="94"/>
      <c r="E143" s="94"/>
      <c r="F143" s="94">
        <v>0.3</v>
      </c>
      <c r="G143" s="94">
        <f t="shared" si="19"/>
        <v>0.3</v>
      </c>
      <c r="H143" s="146" t="e">
        <f t="shared" si="20"/>
        <v>#DIV/0!</v>
      </c>
    </row>
    <row r="144" spans="1:10" ht="24.75" customHeight="1">
      <c r="A144" s="90"/>
      <c r="B144" s="82"/>
      <c r="C144" s="76"/>
      <c r="D144" s="94"/>
      <c r="E144" s="94"/>
      <c r="F144" s="94"/>
      <c r="G144" s="94"/>
      <c r="H144" s="146"/>
    </row>
    <row r="145" spans="1:10" ht="24.75" customHeight="1">
      <c r="A145" s="90"/>
      <c r="B145" s="83" t="s">
        <v>130</v>
      </c>
      <c r="C145" s="76"/>
      <c r="D145" s="94"/>
      <c r="E145" s="94"/>
      <c r="F145" s="94">
        <v>139</v>
      </c>
      <c r="G145" s="94">
        <f t="shared" si="19"/>
        <v>139</v>
      </c>
      <c r="H145" s="146" t="e">
        <f t="shared" si="20"/>
        <v>#DIV/0!</v>
      </c>
    </row>
    <row r="146" spans="1:10" ht="24.75" customHeight="1">
      <c r="A146" s="90"/>
      <c r="B146" s="83" t="s">
        <v>128</v>
      </c>
      <c r="C146" s="76"/>
      <c r="D146" s="94"/>
      <c r="E146" s="94"/>
      <c r="F146" s="94">
        <v>16.399999999999999</v>
      </c>
      <c r="G146" s="94">
        <f>F146-E146</f>
        <v>16.399999999999999</v>
      </c>
      <c r="H146" s="146" t="e">
        <f>F146/E146*100</f>
        <v>#DIV/0!</v>
      </c>
    </row>
    <row r="147" spans="1:10" s="141" customFormat="1" ht="30.75" customHeight="1">
      <c r="A147" s="84" t="s">
        <v>338</v>
      </c>
      <c r="B147" s="85" t="s">
        <v>230</v>
      </c>
      <c r="C147" s="86">
        <v>1025</v>
      </c>
      <c r="D147" s="87">
        <f>SUM(D148:D166)</f>
        <v>596.80000000000007</v>
      </c>
      <c r="E147" s="87">
        <f>SUM(E148:E166)</f>
        <v>504.4</v>
      </c>
      <c r="F147" s="87">
        <f>SUM(F148:F166)</f>
        <v>683.2</v>
      </c>
      <c r="G147" s="87">
        <f t="shared" si="19"/>
        <v>178.80000000000007</v>
      </c>
      <c r="H147" s="191">
        <f t="shared" si="20"/>
        <v>135.44805709754164</v>
      </c>
      <c r="J147" s="152"/>
    </row>
    <row r="148" spans="1:10" ht="24.75" customHeight="1">
      <c r="A148" s="90"/>
      <c r="B148" s="83" t="s">
        <v>129</v>
      </c>
      <c r="C148" s="76"/>
      <c r="D148" s="94"/>
      <c r="E148" s="94"/>
      <c r="F148" s="94">
        <v>70.5</v>
      </c>
      <c r="G148" s="94">
        <f t="shared" si="19"/>
        <v>70.5</v>
      </c>
      <c r="H148" s="146" t="e">
        <f t="shared" si="20"/>
        <v>#DIV/0!</v>
      </c>
    </row>
    <row r="149" spans="1:10" ht="24.75" customHeight="1">
      <c r="A149" s="90"/>
      <c r="B149" s="83" t="s">
        <v>163</v>
      </c>
      <c r="C149" s="76"/>
      <c r="D149" s="94"/>
      <c r="E149" s="94"/>
      <c r="F149" s="94"/>
      <c r="G149" s="94">
        <f t="shared" si="19"/>
        <v>0</v>
      </c>
      <c r="H149" s="146" t="e">
        <f t="shared" si="20"/>
        <v>#DIV/0!</v>
      </c>
    </row>
    <row r="150" spans="1:10" ht="24.75" customHeight="1">
      <c r="A150" s="90"/>
      <c r="B150" s="83" t="s">
        <v>297</v>
      </c>
      <c r="C150" s="76"/>
      <c r="D150" s="94"/>
      <c r="E150" s="94"/>
      <c r="F150" s="94">
        <v>11.8</v>
      </c>
      <c r="G150" s="94">
        <f t="shared" si="19"/>
        <v>11.8</v>
      </c>
      <c r="H150" s="146" t="e">
        <f t="shared" si="20"/>
        <v>#DIV/0!</v>
      </c>
    </row>
    <row r="151" spans="1:10" ht="24.75" customHeight="1">
      <c r="A151" s="90"/>
      <c r="B151" s="83" t="s">
        <v>313</v>
      </c>
      <c r="C151" s="76"/>
      <c r="D151" s="94">
        <v>476.5</v>
      </c>
      <c r="E151" s="94">
        <v>90</v>
      </c>
      <c r="F151" s="94"/>
      <c r="G151" s="94">
        <f t="shared" si="19"/>
        <v>-90</v>
      </c>
      <c r="H151" s="187">
        <f t="shared" si="20"/>
        <v>0</v>
      </c>
    </row>
    <row r="152" spans="1:10" ht="24.75" customHeight="1">
      <c r="A152" s="90"/>
      <c r="B152" s="83" t="s">
        <v>170</v>
      </c>
      <c r="C152" s="76"/>
      <c r="D152" s="94">
        <v>1.1000000000000001</v>
      </c>
      <c r="E152" s="94">
        <v>4.4000000000000004</v>
      </c>
      <c r="F152" s="94">
        <v>1.7</v>
      </c>
      <c r="G152" s="94">
        <f t="shared" si="19"/>
        <v>-2.7</v>
      </c>
      <c r="H152" s="187">
        <f t="shared" si="20"/>
        <v>38.636363636363633</v>
      </c>
    </row>
    <row r="153" spans="1:10" ht="24.75" customHeight="1">
      <c r="A153" s="90"/>
      <c r="B153" s="83" t="s">
        <v>396</v>
      </c>
      <c r="C153" s="76"/>
      <c r="D153" s="94"/>
      <c r="E153" s="94"/>
      <c r="F153" s="94">
        <v>3.5</v>
      </c>
      <c r="G153" s="94">
        <f t="shared" si="19"/>
        <v>3.5</v>
      </c>
      <c r="H153" s="146" t="e">
        <f t="shared" si="20"/>
        <v>#DIV/0!</v>
      </c>
    </row>
    <row r="154" spans="1:10" ht="24.75" customHeight="1">
      <c r="A154" s="90"/>
      <c r="B154" s="83" t="s">
        <v>395</v>
      </c>
      <c r="C154" s="76"/>
      <c r="D154" s="94"/>
      <c r="E154" s="94"/>
      <c r="F154" s="94">
        <v>46.9</v>
      </c>
      <c r="G154" s="94">
        <f t="shared" ref="G154:G219" si="29">F154-E154</f>
        <v>46.9</v>
      </c>
      <c r="H154" s="146" t="e">
        <f t="shared" ref="H154:H219" si="30">F154/E154*100</f>
        <v>#DIV/0!</v>
      </c>
    </row>
    <row r="155" spans="1:10" ht="24.75" customHeight="1">
      <c r="A155" s="90"/>
      <c r="B155" s="83" t="s">
        <v>321</v>
      </c>
      <c r="C155" s="76"/>
      <c r="D155" s="94"/>
      <c r="E155" s="94"/>
      <c r="F155" s="94">
        <v>10.8</v>
      </c>
      <c r="G155" s="94">
        <f t="shared" si="29"/>
        <v>10.8</v>
      </c>
      <c r="H155" s="146" t="e">
        <f t="shared" si="30"/>
        <v>#DIV/0!</v>
      </c>
    </row>
    <row r="156" spans="1:10" ht="24.75" customHeight="1">
      <c r="A156" s="90"/>
      <c r="B156" s="83" t="s">
        <v>166</v>
      </c>
      <c r="C156" s="76"/>
      <c r="D156" s="94"/>
      <c r="E156" s="94"/>
      <c r="F156" s="94">
        <v>11.1</v>
      </c>
      <c r="G156" s="94">
        <f t="shared" si="29"/>
        <v>11.1</v>
      </c>
      <c r="H156" s="146" t="e">
        <f t="shared" si="30"/>
        <v>#DIV/0!</v>
      </c>
    </row>
    <row r="157" spans="1:10" ht="24.75" customHeight="1">
      <c r="A157" s="90"/>
      <c r="B157" s="83" t="s">
        <v>145</v>
      </c>
      <c r="C157" s="76"/>
      <c r="D157" s="94"/>
      <c r="E157" s="94"/>
      <c r="F157" s="94">
        <v>14.5</v>
      </c>
      <c r="G157" s="94">
        <f t="shared" si="29"/>
        <v>14.5</v>
      </c>
      <c r="H157" s="146" t="e">
        <f t="shared" si="30"/>
        <v>#DIV/0!</v>
      </c>
    </row>
    <row r="158" spans="1:10" ht="24.75" customHeight="1">
      <c r="A158" s="90"/>
      <c r="B158" s="83"/>
      <c r="C158" s="76"/>
      <c r="D158" s="94"/>
      <c r="E158" s="94"/>
      <c r="F158" s="94"/>
      <c r="G158" s="94">
        <f t="shared" si="29"/>
        <v>0</v>
      </c>
      <c r="H158" s="146" t="e">
        <f t="shared" si="30"/>
        <v>#DIV/0!</v>
      </c>
    </row>
    <row r="159" spans="1:10" ht="24.75" customHeight="1">
      <c r="A159" s="90"/>
      <c r="B159" s="83" t="s">
        <v>128</v>
      </c>
      <c r="C159" s="76"/>
      <c r="D159" s="94">
        <v>119.2</v>
      </c>
      <c r="E159" s="94"/>
      <c r="F159" s="94"/>
      <c r="G159" s="94">
        <f t="shared" si="29"/>
        <v>0</v>
      </c>
      <c r="H159" s="146" t="e">
        <f t="shared" si="30"/>
        <v>#DIV/0!</v>
      </c>
    </row>
    <row r="160" spans="1:10" ht="24.75" customHeight="1">
      <c r="A160" s="90"/>
      <c r="B160" s="83" t="s">
        <v>299</v>
      </c>
      <c r="C160" s="76"/>
      <c r="D160" s="94"/>
      <c r="E160" s="94"/>
      <c r="F160" s="94">
        <v>48.5</v>
      </c>
      <c r="G160" s="94">
        <f t="shared" si="29"/>
        <v>48.5</v>
      </c>
      <c r="H160" s="146" t="e">
        <f t="shared" si="30"/>
        <v>#DIV/0!</v>
      </c>
    </row>
    <row r="161" spans="1:10" ht="26.25" customHeight="1">
      <c r="A161" s="90"/>
      <c r="B161" s="83" t="s">
        <v>298</v>
      </c>
      <c r="C161" s="76"/>
      <c r="D161" s="94"/>
      <c r="E161" s="94"/>
      <c r="F161" s="94">
        <v>100.5</v>
      </c>
      <c r="G161" s="94">
        <f t="shared" si="29"/>
        <v>100.5</v>
      </c>
      <c r="H161" s="146" t="e">
        <f t="shared" si="30"/>
        <v>#DIV/0!</v>
      </c>
    </row>
    <row r="162" spans="1:10" ht="27.75" customHeight="1">
      <c r="A162" s="90"/>
      <c r="B162" s="83" t="s">
        <v>300</v>
      </c>
      <c r="C162" s="76"/>
      <c r="D162" s="94"/>
      <c r="E162" s="94"/>
      <c r="F162" s="94">
        <v>51.4</v>
      </c>
      <c r="G162" s="94">
        <f t="shared" si="29"/>
        <v>51.4</v>
      </c>
      <c r="H162" s="146" t="e">
        <f t="shared" si="30"/>
        <v>#DIV/0!</v>
      </c>
    </row>
    <row r="163" spans="1:10" ht="26.25" customHeight="1">
      <c r="A163" s="90"/>
      <c r="B163" s="83" t="s">
        <v>303</v>
      </c>
      <c r="C163" s="76"/>
      <c r="D163" s="94"/>
      <c r="E163" s="94">
        <v>410</v>
      </c>
      <c r="F163" s="94"/>
      <c r="G163" s="94">
        <f t="shared" si="29"/>
        <v>-410</v>
      </c>
      <c r="H163" s="146">
        <f t="shared" si="30"/>
        <v>0</v>
      </c>
    </row>
    <row r="164" spans="1:10" ht="26.25" customHeight="1">
      <c r="A164" s="90"/>
      <c r="B164" s="83" t="s">
        <v>144</v>
      </c>
      <c r="C164" s="76"/>
      <c r="D164" s="94"/>
      <c r="E164" s="94"/>
      <c r="F164" s="94">
        <v>29.1</v>
      </c>
      <c r="G164" s="94">
        <f t="shared" si="29"/>
        <v>29.1</v>
      </c>
      <c r="H164" s="146" t="e">
        <f t="shared" si="30"/>
        <v>#DIV/0!</v>
      </c>
    </row>
    <row r="165" spans="1:10" ht="26.25" customHeight="1">
      <c r="A165" s="90"/>
      <c r="B165" s="83" t="s">
        <v>345</v>
      </c>
      <c r="C165" s="76"/>
      <c r="D165" s="94"/>
      <c r="E165" s="94"/>
      <c r="F165" s="94">
        <v>33.9</v>
      </c>
      <c r="G165" s="94">
        <f t="shared" si="29"/>
        <v>33.9</v>
      </c>
      <c r="H165" s="146" t="e">
        <f t="shared" si="30"/>
        <v>#DIV/0!</v>
      </c>
    </row>
    <row r="166" spans="1:10" ht="30" customHeight="1">
      <c r="A166" s="90"/>
      <c r="B166" s="83" t="s">
        <v>317</v>
      </c>
      <c r="C166" s="76"/>
      <c r="D166" s="94"/>
      <c r="E166" s="94"/>
      <c r="F166" s="94">
        <v>249</v>
      </c>
      <c r="G166" s="94">
        <f t="shared" si="29"/>
        <v>249</v>
      </c>
      <c r="H166" s="146" t="e">
        <f t="shared" si="30"/>
        <v>#DIV/0!</v>
      </c>
    </row>
    <row r="167" spans="1:10" ht="32.25" customHeight="1">
      <c r="A167" s="110" t="s">
        <v>217</v>
      </c>
      <c r="B167" s="111" t="s">
        <v>69</v>
      </c>
      <c r="C167" s="75"/>
      <c r="D167" s="80">
        <f>D169</f>
        <v>2293.7000000000003</v>
      </c>
      <c r="E167" s="80">
        <f>E169</f>
        <v>2800.4</v>
      </c>
      <c r="F167" s="80">
        <f>F169+F172</f>
        <v>4743.1000000000004</v>
      </c>
      <c r="G167" s="80">
        <f t="shared" si="29"/>
        <v>1942.7000000000003</v>
      </c>
      <c r="H167" s="155">
        <f t="shared" si="30"/>
        <v>169.37223253820883</v>
      </c>
    </row>
    <row r="168" spans="1:10" ht="27" customHeight="1">
      <c r="A168" s="90"/>
      <c r="B168" s="107" t="s">
        <v>94</v>
      </c>
      <c r="C168" s="76"/>
      <c r="D168" s="94"/>
      <c r="E168" s="94"/>
      <c r="F168" s="94"/>
      <c r="G168" s="94"/>
      <c r="H168" s="187"/>
    </row>
    <row r="169" spans="1:10" s="131" customFormat="1" ht="29.25" customHeight="1">
      <c r="A169" s="110" t="s">
        <v>218</v>
      </c>
      <c r="B169" s="111" t="s">
        <v>98</v>
      </c>
      <c r="C169" s="78">
        <v>1010</v>
      </c>
      <c r="D169" s="80">
        <f>SUM(D170:D171)</f>
        <v>2293.7000000000003</v>
      </c>
      <c r="E169" s="80">
        <f>SUM(E170:E171)</f>
        <v>2800.4</v>
      </c>
      <c r="F169" s="80">
        <f>SUM(F170:F171)</f>
        <v>4171.1000000000004</v>
      </c>
      <c r="G169" s="80">
        <f t="shared" si="29"/>
        <v>1370.7000000000003</v>
      </c>
      <c r="H169" s="155">
        <f t="shared" si="30"/>
        <v>148.94657906013427</v>
      </c>
      <c r="J169" s="150"/>
    </row>
    <row r="170" spans="1:10" s="141" customFormat="1" ht="27.75" customHeight="1">
      <c r="A170" s="84" t="s">
        <v>219</v>
      </c>
      <c r="B170" s="85" t="s">
        <v>1</v>
      </c>
      <c r="C170" s="86">
        <v>1012</v>
      </c>
      <c r="D170" s="87">
        <v>1911.4</v>
      </c>
      <c r="E170" s="87">
        <v>2565.3000000000002</v>
      </c>
      <c r="F170" s="87">
        <v>3476.5</v>
      </c>
      <c r="G170" s="87">
        <f t="shared" si="29"/>
        <v>911.19999999999982</v>
      </c>
      <c r="H170" s="191">
        <f t="shared" si="30"/>
        <v>135.52021206096751</v>
      </c>
      <c r="J170" s="152"/>
    </row>
    <row r="171" spans="1:10" s="141" customFormat="1" ht="25.5" customHeight="1">
      <c r="A171" s="84" t="s">
        <v>220</v>
      </c>
      <c r="B171" s="85" t="s">
        <v>2</v>
      </c>
      <c r="C171" s="86">
        <v>1013</v>
      </c>
      <c r="D171" s="87">
        <v>382.3</v>
      </c>
      <c r="E171" s="87">
        <v>235.1</v>
      </c>
      <c r="F171" s="87">
        <v>694.6</v>
      </c>
      <c r="G171" s="87">
        <f t="shared" si="29"/>
        <v>459.5</v>
      </c>
      <c r="H171" s="191">
        <f t="shared" si="30"/>
        <v>295.44874521480222</v>
      </c>
      <c r="J171" s="152"/>
    </row>
    <row r="172" spans="1:10" ht="29.25" customHeight="1">
      <c r="A172" s="110" t="s">
        <v>152</v>
      </c>
      <c r="B172" s="111" t="s">
        <v>100</v>
      </c>
      <c r="C172" s="78">
        <v>1020</v>
      </c>
      <c r="D172" s="80">
        <f>SUM(D173,D174)</f>
        <v>0</v>
      </c>
      <c r="E172" s="80">
        <f t="shared" ref="E172:F172" si="31">SUM(E173,E174)</f>
        <v>0</v>
      </c>
      <c r="F172" s="80">
        <f t="shared" si="31"/>
        <v>572</v>
      </c>
      <c r="G172" s="80">
        <f t="shared" si="29"/>
        <v>572</v>
      </c>
      <c r="H172" s="149" t="e">
        <f t="shared" si="30"/>
        <v>#DIV/0!</v>
      </c>
    </row>
    <row r="173" spans="1:10" s="141" customFormat="1" ht="24" customHeight="1">
      <c r="A173" s="84" t="s">
        <v>221</v>
      </c>
      <c r="B173" s="85" t="s">
        <v>1</v>
      </c>
      <c r="C173" s="102">
        <v>1022</v>
      </c>
      <c r="D173" s="87"/>
      <c r="E173" s="87"/>
      <c r="F173" s="87">
        <v>476.9</v>
      </c>
      <c r="G173" s="87">
        <f t="shared" si="29"/>
        <v>476.9</v>
      </c>
      <c r="H173" s="147" t="e">
        <f t="shared" si="30"/>
        <v>#DIV/0!</v>
      </c>
      <c r="J173" s="152"/>
    </row>
    <row r="174" spans="1:10" s="141" customFormat="1" ht="30.75" customHeight="1">
      <c r="A174" s="84" t="s">
        <v>339</v>
      </c>
      <c r="B174" s="85" t="s">
        <v>2</v>
      </c>
      <c r="C174" s="102">
        <v>1023</v>
      </c>
      <c r="D174" s="87"/>
      <c r="E174" s="87"/>
      <c r="F174" s="87">
        <v>95.1</v>
      </c>
      <c r="G174" s="87">
        <f t="shared" si="29"/>
        <v>95.1</v>
      </c>
      <c r="H174" s="147" t="e">
        <f t="shared" si="30"/>
        <v>#DIV/0!</v>
      </c>
      <c r="J174" s="152"/>
    </row>
    <row r="175" spans="1:10" ht="36.75" customHeight="1">
      <c r="A175" s="110" t="s">
        <v>215</v>
      </c>
      <c r="B175" s="112" t="s">
        <v>238</v>
      </c>
      <c r="C175" s="75"/>
      <c r="D175" s="80">
        <f>D177+D182</f>
        <v>1398.1</v>
      </c>
      <c r="E175" s="94">
        <f>SUM(E177,E182)</f>
        <v>0</v>
      </c>
      <c r="F175" s="80">
        <f>F177+F182</f>
        <v>1460.7999999999997</v>
      </c>
      <c r="G175" s="80">
        <f t="shared" si="29"/>
        <v>1460.7999999999997</v>
      </c>
      <c r="H175" s="146" t="e">
        <f t="shared" si="30"/>
        <v>#DIV/0!</v>
      </c>
    </row>
    <row r="176" spans="1:10" ht="24.75" customHeight="1">
      <c r="A176" s="90"/>
      <c r="B176" s="107" t="s">
        <v>94</v>
      </c>
      <c r="C176" s="76"/>
      <c r="D176" s="94"/>
      <c r="E176" s="94"/>
      <c r="F176" s="94"/>
      <c r="G176" s="94"/>
      <c r="H176" s="187"/>
    </row>
    <row r="177" spans="1:10" ht="28.5" customHeight="1">
      <c r="A177" s="110" t="s">
        <v>178</v>
      </c>
      <c r="B177" s="111" t="s">
        <v>98</v>
      </c>
      <c r="C177" s="78">
        <v>1010</v>
      </c>
      <c r="D177" s="80">
        <f>D178</f>
        <v>576.4</v>
      </c>
      <c r="E177" s="80">
        <f>SUM(E178)</f>
        <v>0</v>
      </c>
      <c r="F177" s="80">
        <f>F178</f>
        <v>1231.8999999999999</v>
      </c>
      <c r="G177" s="80">
        <f t="shared" si="29"/>
        <v>1231.8999999999999</v>
      </c>
      <c r="H177" s="146" t="e">
        <f t="shared" si="30"/>
        <v>#DIV/0!</v>
      </c>
    </row>
    <row r="178" spans="1:10" s="141" customFormat="1" ht="27.75" customHeight="1">
      <c r="A178" s="84" t="s">
        <v>222</v>
      </c>
      <c r="B178" s="85" t="s">
        <v>227</v>
      </c>
      <c r="C178" s="86">
        <v>1011</v>
      </c>
      <c r="D178" s="87">
        <f>SUM(D179:D181)</f>
        <v>576.4</v>
      </c>
      <c r="E178" s="87">
        <f>SUM(E179)</f>
        <v>0</v>
      </c>
      <c r="F178" s="87">
        <f>SUM(F179:F181)</f>
        <v>1231.8999999999999</v>
      </c>
      <c r="G178" s="87">
        <f t="shared" si="29"/>
        <v>1231.8999999999999</v>
      </c>
      <c r="H178" s="147" t="e">
        <f t="shared" si="30"/>
        <v>#DIV/0!</v>
      </c>
      <c r="J178" s="152"/>
    </row>
    <row r="179" spans="1:10" ht="40.5" customHeight="1">
      <c r="A179" s="90"/>
      <c r="B179" s="113" t="s">
        <v>228</v>
      </c>
      <c r="C179" s="76"/>
      <c r="D179" s="94">
        <v>385.3</v>
      </c>
      <c r="E179" s="94"/>
      <c r="F179" s="94"/>
      <c r="G179" s="94">
        <f t="shared" si="29"/>
        <v>0</v>
      </c>
      <c r="H179" s="146" t="e">
        <f t="shared" si="30"/>
        <v>#DIV/0!</v>
      </c>
    </row>
    <row r="180" spans="1:10" ht="27" customHeight="1">
      <c r="A180" s="90"/>
      <c r="B180" s="93" t="s">
        <v>273</v>
      </c>
      <c r="C180" s="76"/>
      <c r="D180" s="94"/>
      <c r="E180" s="94"/>
      <c r="F180" s="94">
        <v>1165.5999999999999</v>
      </c>
      <c r="G180" s="94">
        <f t="shared" si="29"/>
        <v>1165.5999999999999</v>
      </c>
      <c r="H180" s="146" t="e">
        <f t="shared" si="30"/>
        <v>#DIV/0!</v>
      </c>
    </row>
    <row r="181" spans="1:10" ht="25.5" customHeight="1">
      <c r="A181" s="90"/>
      <c r="B181" s="114" t="s">
        <v>133</v>
      </c>
      <c r="C181" s="76"/>
      <c r="D181" s="94">
        <v>191.1</v>
      </c>
      <c r="E181" s="94"/>
      <c r="F181" s="94">
        <v>66.3</v>
      </c>
      <c r="G181" s="94">
        <f t="shared" si="29"/>
        <v>66.3</v>
      </c>
      <c r="H181" s="146" t="e">
        <f t="shared" si="30"/>
        <v>#DIV/0!</v>
      </c>
    </row>
    <row r="182" spans="1:10" ht="30" customHeight="1">
      <c r="A182" s="110" t="s">
        <v>340</v>
      </c>
      <c r="B182" s="111" t="s">
        <v>100</v>
      </c>
      <c r="C182" s="78">
        <v>1020</v>
      </c>
      <c r="D182" s="80">
        <f>D183+D196</f>
        <v>821.7</v>
      </c>
      <c r="E182" s="80">
        <f>SUM(E183,E196)</f>
        <v>0</v>
      </c>
      <c r="F182" s="80">
        <f>F183+F196</f>
        <v>228.89999999999998</v>
      </c>
      <c r="G182" s="80">
        <f t="shared" si="29"/>
        <v>228.89999999999998</v>
      </c>
      <c r="H182" s="146" t="e">
        <f t="shared" si="30"/>
        <v>#DIV/0!</v>
      </c>
    </row>
    <row r="183" spans="1:10" s="141" customFormat="1" ht="27" customHeight="1">
      <c r="A183" s="84" t="s">
        <v>341</v>
      </c>
      <c r="B183" s="85" t="s">
        <v>227</v>
      </c>
      <c r="C183" s="86">
        <v>1021</v>
      </c>
      <c r="D183" s="87">
        <f>SUM(D184:D195)</f>
        <v>337.6</v>
      </c>
      <c r="E183" s="87">
        <f>SUM(E184:E195)</f>
        <v>0</v>
      </c>
      <c r="F183" s="87">
        <f>SUM(F184:F195)</f>
        <v>202.7</v>
      </c>
      <c r="G183" s="87">
        <f t="shared" si="29"/>
        <v>202.7</v>
      </c>
      <c r="H183" s="147" t="e">
        <f t="shared" si="30"/>
        <v>#DIV/0!</v>
      </c>
      <c r="J183" s="152"/>
    </row>
    <row r="184" spans="1:10" ht="28.5" customHeight="1">
      <c r="A184" s="90"/>
      <c r="B184" s="93" t="s">
        <v>322</v>
      </c>
      <c r="C184" s="91"/>
      <c r="D184" s="87"/>
      <c r="E184" s="92"/>
      <c r="F184" s="94">
        <v>2.8</v>
      </c>
      <c r="G184" s="94">
        <f t="shared" si="29"/>
        <v>2.8</v>
      </c>
      <c r="H184" s="146" t="e">
        <f t="shared" si="30"/>
        <v>#DIV/0!</v>
      </c>
    </row>
    <row r="185" spans="1:10" ht="28.5" customHeight="1">
      <c r="A185" s="90"/>
      <c r="B185" s="93" t="s">
        <v>346</v>
      </c>
      <c r="C185" s="91"/>
      <c r="D185" s="87"/>
      <c r="E185" s="92"/>
      <c r="F185" s="94">
        <v>1.8</v>
      </c>
      <c r="G185" s="94">
        <f t="shared" si="29"/>
        <v>1.8</v>
      </c>
      <c r="H185" s="146" t="e">
        <f t="shared" si="30"/>
        <v>#DIV/0!</v>
      </c>
    </row>
    <row r="186" spans="1:10" ht="28.5" customHeight="1">
      <c r="A186" s="90"/>
      <c r="B186" s="93" t="s">
        <v>324</v>
      </c>
      <c r="C186" s="91"/>
      <c r="D186" s="87"/>
      <c r="E186" s="92"/>
      <c r="F186" s="94">
        <v>4.2</v>
      </c>
      <c r="G186" s="94">
        <f t="shared" si="29"/>
        <v>4.2</v>
      </c>
      <c r="H186" s="146" t="e">
        <f t="shared" si="30"/>
        <v>#DIV/0!</v>
      </c>
    </row>
    <row r="187" spans="1:10" ht="28.5" customHeight="1">
      <c r="A187" s="90"/>
      <c r="B187" s="93" t="s">
        <v>397</v>
      </c>
      <c r="C187" s="91"/>
      <c r="D187" s="87"/>
      <c r="E187" s="92"/>
      <c r="F187" s="94">
        <v>27.1</v>
      </c>
      <c r="G187" s="94"/>
      <c r="H187" s="146"/>
    </row>
    <row r="188" spans="1:10" ht="28.5" customHeight="1">
      <c r="A188" s="90"/>
      <c r="B188" s="93" t="s">
        <v>277</v>
      </c>
      <c r="C188" s="91"/>
      <c r="D188" s="87"/>
      <c r="E188" s="92"/>
      <c r="F188" s="94">
        <v>5.7</v>
      </c>
      <c r="G188" s="94"/>
      <c r="H188" s="146"/>
    </row>
    <row r="189" spans="1:10" ht="28.5" customHeight="1">
      <c r="A189" s="90"/>
      <c r="B189" s="93" t="s">
        <v>388</v>
      </c>
      <c r="C189" s="91"/>
      <c r="D189" s="87"/>
      <c r="E189" s="92"/>
      <c r="F189" s="94">
        <v>1.6</v>
      </c>
      <c r="G189" s="94"/>
      <c r="H189" s="146"/>
    </row>
    <row r="190" spans="1:10" ht="28.5" customHeight="1">
      <c r="A190" s="90"/>
      <c r="B190" s="93" t="s">
        <v>262</v>
      </c>
      <c r="C190" s="91"/>
      <c r="D190" s="87"/>
      <c r="E190" s="92"/>
      <c r="F190" s="94">
        <v>19</v>
      </c>
      <c r="G190" s="94"/>
      <c r="H190" s="146"/>
    </row>
    <row r="191" spans="1:10" ht="28.5" customHeight="1">
      <c r="A191" s="90"/>
      <c r="B191" s="93" t="s">
        <v>328</v>
      </c>
      <c r="C191" s="91"/>
      <c r="D191" s="87"/>
      <c r="E191" s="92"/>
      <c r="F191" s="94">
        <v>33.6</v>
      </c>
      <c r="G191" s="94">
        <f t="shared" ref="G191:G194" si="32">F191-E191</f>
        <v>33.6</v>
      </c>
      <c r="H191" s="146" t="e">
        <f t="shared" ref="H191:H194" si="33">F191/E191*100</f>
        <v>#DIV/0!</v>
      </c>
    </row>
    <row r="192" spans="1:10" ht="28.5" customHeight="1">
      <c r="A192" s="90"/>
      <c r="B192" s="93" t="s">
        <v>312</v>
      </c>
      <c r="C192" s="91"/>
      <c r="D192" s="87">
        <v>337.6</v>
      </c>
      <c r="E192" s="92"/>
      <c r="F192" s="94">
        <v>40.200000000000003</v>
      </c>
      <c r="G192" s="94">
        <f t="shared" si="32"/>
        <v>40.200000000000003</v>
      </c>
      <c r="H192" s="146" t="e">
        <f t="shared" si="33"/>
        <v>#DIV/0!</v>
      </c>
    </row>
    <row r="193" spans="1:10" ht="28.5" customHeight="1">
      <c r="A193" s="90"/>
      <c r="B193" s="93" t="s">
        <v>128</v>
      </c>
      <c r="C193" s="91"/>
      <c r="D193" s="87"/>
      <c r="E193" s="92"/>
      <c r="F193" s="94">
        <v>58.6</v>
      </c>
      <c r="G193" s="94">
        <f t="shared" si="32"/>
        <v>58.6</v>
      </c>
      <c r="H193" s="146" t="e">
        <f t="shared" si="33"/>
        <v>#DIV/0!</v>
      </c>
    </row>
    <row r="194" spans="1:10" ht="28.5" customHeight="1">
      <c r="A194" s="90"/>
      <c r="B194" s="93" t="s">
        <v>323</v>
      </c>
      <c r="C194" s="91"/>
      <c r="D194" s="87"/>
      <c r="E194" s="92"/>
      <c r="F194" s="94">
        <v>1.9</v>
      </c>
      <c r="G194" s="94">
        <f t="shared" si="32"/>
        <v>1.9</v>
      </c>
      <c r="H194" s="146" t="e">
        <f t="shared" si="33"/>
        <v>#DIV/0!</v>
      </c>
    </row>
    <row r="195" spans="1:10" ht="24.75" customHeight="1">
      <c r="A195" s="90"/>
      <c r="B195" s="83" t="s">
        <v>130</v>
      </c>
      <c r="C195" s="76"/>
      <c r="D195" s="94"/>
      <c r="E195" s="94"/>
      <c r="F195" s="94">
        <v>6.2</v>
      </c>
      <c r="G195" s="94">
        <f t="shared" si="29"/>
        <v>6.2</v>
      </c>
      <c r="H195" s="146" t="e">
        <f t="shared" si="30"/>
        <v>#DIV/0!</v>
      </c>
    </row>
    <row r="196" spans="1:10" s="141" customFormat="1" ht="29.25" customHeight="1">
      <c r="A196" s="84" t="s">
        <v>342</v>
      </c>
      <c r="B196" s="85" t="s">
        <v>230</v>
      </c>
      <c r="C196" s="86">
        <v>1025</v>
      </c>
      <c r="D196" s="87">
        <f>SUM(D197:D210)</f>
        <v>484.10000000000008</v>
      </c>
      <c r="E196" s="87">
        <f>SUM(E197:E210)</f>
        <v>0</v>
      </c>
      <c r="F196" s="87">
        <f>SUM(F197:F210)</f>
        <v>26.2</v>
      </c>
      <c r="G196" s="87">
        <f t="shared" si="29"/>
        <v>26.2</v>
      </c>
      <c r="H196" s="147" t="e">
        <f t="shared" si="30"/>
        <v>#DIV/0!</v>
      </c>
      <c r="J196" s="152"/>
    </row>
    <row r="197" spans="1:10" ht="22.5" customHeight="1">
      <c r="A197" s="90"/>
      <c r="B197" s="93" t="s">
        <v>328</v>
      </c>
      <c r="C197" s="91"/>
      <c r="D197" s="94">
        <v>249.8</v>
      </c>
      <c r="E197" s="94"/>
      <c r="F197" s="94"/>
      <c r="G197" s="94">
        <f t="shared" si="29"/>
        <v>0</v>
      </c>
      <c r="H197" s="146" t="e">
        <f t="shared" si="30"/>
        <v>#DIV/0!</v>
      </c>
    </row>
    <row r="198" spans="1:10" ht="22.5" customHeight="1">
      <c r="A198" s="90"/>
      <c r="B198" s="93" t="s">
        <v>326</v>
      </c>
      <c r="C198" s="91"/>
      <c r="D198" s="94"/>
      <c r="E198" s="94"/>
      <c r="F198" s="94">
        <v>15.5</v>
      </c>
      <c r="G198" s="94">
        <f t="shared" si="29"/>
        <v>15.5</v>
      </c>
      <c r="H198" s="146" t="e">
        <f t="shared" si="30"/>
        <v>#DIV/0!</v>
      </c>
    </row>
    <row r="199" spans="1:10" ht="22.5" customHeight="1">
      <c r="A199" s="90"/>
      <c r="B199" s="93" t="s">
        <v>173</v>
      </c>
      <c r="C199" s="91"/>
      <c r="D199" s="94">
        <v>15</v>
      </c>
      <c r="E199" s="94"/>
      <c r="F199" s="94"/>
      <c r="G199" s="94">
        <f t="shared" si="29"/>
        <v>0</v>
      </c>
      <c r="H199" s="146" t="e">
        <f t="shared" si="30"/>
        <v>#DIV/0!</v>
      </c>
    </row>
    <row r="200" spans="1:10" ht="22.5" customHeight="1">
      <c r="A200" s="90"/>
      <c r="B200" s="93" t="s">
        <v>325</v>
      </c>
      <c r="C200" s="91"/>
      <c r="D200" s="94"/>
      <c r="E200" s="94"/>
      <c r="F200" s="94">
        <v>8.1</v>
      </c>
      <c r="G200" s="94">
        <f t="shared" si="29"/>
        <v>8.1</v>
      </c>
      <c r="H200" s="146" t="e">
        <f t="shared" si="30"/>
        <v>#DIV/0!</v>
      </c>
    </row>
    <row r="201" spans="1:10" ht="22.5" customHeight="1">
      <c r="A201" s="90"/>
      <c r="B201" s="93" t="s">
        <v>294</v>
      </c>
      <c r="C201" s="91"/>
      <c r="D201" s="94">
        <v>101.8</v>
      </c>
      <c r="E201" s="94"/>
      <c r="F201" s="94"/>
      <c r="G201" s="94"/>
      <c r="H201" s="146"/>
    </row>
    <row r="202" spans="1:10" ht="22.5" customHeight="1">
      <c r="A202" s="90"/>
      <c r="B202" s="93" t="s">
        <v>400</v>
      </c>
      <c r="C202" s="91"/>
      <c r="D202" s="94"/>
      <c r="E202" s="94"/>
      <c r="F202" s="94">
        <v>0.7</v>
      </c>
      <c r="G202" s="94"/>
      <c r="H202" s="146"/>
    </row>
    <row r="203" spans="1:10" ht="22.5" customHeight="1">
      <c r="A203" s="90"/>
      <c r="B203" s="93" t="s">
        <v>401</v>
      </c>
      <c r="C203" s="91"/>
      <c r="D203" s="94"/>
      <c r="E203" s="94"/>
      <c r="F203" s="94">
        <v>1.2</v>
      </c>
      <c r="G203" s="94"/>
      <c r="H203" s="146"/>
    </row>
    <row r="204" spans="1:10" ht="22.5" customHeight="1">
      <c r="A204" s="90"/>
      <c r="B204" s="93" t="s">
        <v>301</v>
      </c>
      <c r="C204" s="91"/>
      <c r="D204" s="94">
        <v>12.3</v>
      </c>
      <c r="E204" s="94"/>
      <c r="F204" s="94"/>
      <c r="G204" s="94">
        <f t="shared" si="29"/>
        <v>0</v>
      </c>
      <c r="H204" s="146" t="e">
        <f t="shared" si="30"/>
        <v>#DIV/0!</v>
      </c>
    </row>
    <row r="205" spans="1:10" ht="22.5" customHeight="1">
      <c r="A205" s="90"/>
      <c r="B205" s="93" t="s">
        <v>302</v>
      </c>
      <c r="C205" s="91"/>
      <c r="D205" s="94">
        <v>5.3</v>
      </c>
      <c r="E205" s="94"/>
      <c r="F205" s="94"/>
      <c r="G205" s="94">
        <f t="shared" si="29"/>
        <v>0</v>
      </c>
      <c r="H205" s="146" t="e">
        <f t="shared" si="30"/>
        <v>#DIV/0!</v>
      </c>
    </row>
    <row r="206" spans="1:10" ht="22.5" customHeight="1">
      <c r="A206" s="90"/>
      <c r="B206" s="93" t="s">
        <v>296</v>
      </c>
      <c r="C206" s="91"/>
      <c r="D206" s="94">
        <v>76.8</v>
      </c>
      <c r="E206" s="94"/>
      <c r="F206" s="94"/>
      <c r="G206" s="94">
        <f t="shared" si="29"/>
        <v>0</v>
      </c>
      <c r="H206" s="146" t="e">
        <f t="shared" si="30"/>
        <v>#DIV/0!</v>
      </c>
    </row>
    <row r="207" spans="1:10" ht="22.5" customHeight="1">
      <c r="A207" s="90"/>
      <c r="B207" s="93" t="s">
        <v>399</v>
      </c>
      <c r="C207" s="91"/>
      <c r="D207" s="94"/>
      <c r="E207" s="94"/>
      <c r="F207" s="94">
        <v>0.3</v>
      </c>
      <c r="G207" s="94">
        <f t="shared" si="29"/>
        <v>0.3</v>
      </c>
      <c r="H207" s="146" t="e">
        <f t="shared" si="30"/>
        <v>#DIV/0!</v>
      </c>
    </row>
    <row r="208" spans="1:10" ht="22.5" customHeight="1">
      <c r="A208" s="90"/>
      <c r="B208" s="93" t="s">
        <v>303</v>
      </c>
      <c r="C208" s="91"/>
      <c r="D208" s="94">
        <v>7.1</v>
      </c>
      <c r="E208" s="94"/>
      <c r="F208" s="94"/>
      <c r="G208" s="94">
        <f t="shared" si="29"/>
        <v>0</v>
      </c>
      <c r="H208" s="146" t="e">
        <f t="shared" si="30"/>
        <v>#DIV/0!</v>
      </c>
    </row>
    <row r="209" spans="1:12" ht="22.5" customHeight="1">
      <c r="A209" s="90"/>
      <c r="B209" s="93" t="s">
        <v>398</v>
      </c>
      <c r="C209" s="91"/>
      <c r="D209" s="94"/>
      <c r="E209" s="94"/>
      <c r="F209" s="94">
        <v>0.4</v>
      </c>
      <c r="G209" s="94">
        <f t="shared" si="29"/>
        <v>0.4</v>
      </c>
      <c r="H209" s="146" t="e">
        <f t="shared" si="30"/>
        <v>#DIV/0!</v>
      </c>
    </row>
    <row r="210" spans="1:12" ht="22.5" customHeight="1">
      <c r="A210" s="90"/>
      <c r="B210" s="93" t="s">
        <v>262</v>
      </c>
      <c r="C210" s="91"/>
      <c r="D210" s="94">
        <v>16</v>
      </c>
      <c r="E210" s="94"/>
      <c r="F210" s="94"/>
      <c r="G210" s="94">
        <f t="shared" si="29"/>
        <v>0</v>
      </c>
      <c r="H210" s="146" t="e">
        <f t="shared" si="30"/>
        <v>#DIV/0!</v>
      </c>
    </row>
    <row r="211" spans="1:12" ht="30" customHeight="1">
      <c r="A211" s="110" t="s">
        <v>216</v>
      </c>
      <c r="B211" s="111" t="s">
        <v>149</v>
      </c>
      <c r="C211" s="76"/>
      <c r="D211" s="80">
        <f>D214</f>
        <v>6.9</v>
      </c>
      <c r="E211" s="80">
        <f>E213</f>
        <v>24.6</v>
      </c>
      <c r="F211" s="80">
        <f>F214</f>
        <v>0</v>
      </c>
      <c r="G211" s="80">
        <f t="shared" si="29"/>
        <v>-24.6</v>
      </c>
      <c r="H211" s="155">
        <f t="shared" si="30"/>
        <v>0</v>
      </c>
    </row>
    <row r="212" spans="1:12" ht="27.75" customHeight="1">
      <c r="A212" s="110"/>
      <c r="B212" s="107" t="s">
        <v>94</v>
      </c>
      <c r="C212" s="76"/>
      <c r="D212" s="80"/>
      <c r="E212" s="94"/>
      <c r="F212" s="80"/>
      <c r="G212" s="80"/>
      <c r="H212" s="187"/>
    </row>
    <row r="213" spans="1:12" s="131" customFormat="1" ht="30" customHeight="1">
      <c r="A213" s="110" t="s">
        <v>223</v>
      </c>
      <c r="B213" s="111" t="s">
        <v>100</v>
      </c>
      <c r="C213" s="78">
        <v>1020</v>
      </c>
      <c r="D213" s="80">
        <f>D214</f>
        <v>6.9</v>
      </c>
      <c r="E213" s="80">
        <f>SUM(E214)</f>
        <v>24.6</v>
      </c>
      <c r="F213" s="80">
        <f>F214</f>
        <v>0</v>
      </c>
      <c r="G213" s="80">
        <f t="shared" si="29"/>
        <v>-24.6</v>
      </c>
      <c r="H213" s="155">
        <f t="shared" si="30"/>
        <v>0</v>
      </c>
      <c r="J213" s="150"/>
    </row>
    <row r="214" spans="1:12" s="141" customFormat="1" ht="28.5" customHeight="1">
      <c r="A214" s="84" t="s">
        <v>224</v>
      </c>
      <c r="B214" s="101" t="s">
        <v>184</v>
      </c>
      <c r="C214" s="86">
        <v>1021</v>
      </c>
      <c r="D214" s="87" cm="1">
        <f t="array" ref="D214">D215:D215</f>
        <v>6.9</v>
      </c>
      <c r="E214" s="87">
        <f>E215</f>
        <v>24.6</v>
      </c>
      <c r="F214" s="87">
        <f>F215</f>
        <v>0</v>
      </c>
      <c r="G214" s="87">
        <f t="shared" si="29"/>
        <v>-24.6</v>
      </c>
      <c r="H214" s="191">
        <f t="shared" si="30"/>
        <v>0</v>
      </c>
      <c r="J214" s="152"/>
    </row>
    <row r="215" spans="1:12" ht="27" customHeight="1">
      <c r="A215" s="84"/>
      <c r="B215" s="83" t="s">
        <v>128</v>
      </c>
      <c r="C215" s="76"/>
      <c r="D215" s="94">
        <v>6.9</v>
      </c>
      <c r="E215" s="94">
        <v>24.6</v>
      </c>
      <c r="F215" s="94"/>
      <c r="G215" s="94">
        <f t="shared" si="29"/>
        <v>-24.6</v>
      </c>
      <c r="H215" s="187">
        <f t="shared" si="30"/>
        <v>0</v>
      </c>
    </row>
    <row r="216" spans="1:12" ht="32.25" customHeight="1">
      <c r="A216" s="110" t="s">
        <v>231</v>
      </c>
      <c r="B216" s="111" t="s">
        <v>150</v>
      </c>
      <c r="C216" s="76"/>
      <c r="D216" s="80">
        <f>D218</f>
        <v>2786.9</v>
      </c>
      <c r="E216" s="80">
        <f>E218</f>
        <v>2136.5</v>
      </c>
      <c r="F216" s="80">
        <f>F218</f>
        <v>2521.6</v>
      </c>
      <c r="G216" s="80">
        <f t="shared" si="29"/>
        <v>385.09999999999991</v>
      </c>
      <c r="H216" s="187">
        <f t="shared" si="30"/>
        <v>118.02480692721741</v>
      </c>
    </row>
    <row r="217" spans="1:12" ht="28.5" customHeight="1">
      <c r="A217" s="110"/>
      <c r="B217" s="107" t="s">
        <v>94</v>
      </c>
      <c r="C217" s="76"/>
      <c r="D217" s="80"/>
      <c r="E217" s="80"/>
      <c r="F217" s="80"/>
      <c r="G217" s="80"/>
      <c r="H217" s="187"/>
    </row>
    <row r="218" spans="1:12" s="131" customFormat="1" ht="30.75" customHeight="1">
      <c r="A218" s="110" t="s">
        <v>232</v>
      </c>
      <c r="B218" s="111" t="s">
        <v>139</v>
      </c>
      <c r="C218" s="78">
        <v>1020</v>
      </c>
      <c r="D218" s="80">
        <f t="shared" ref="D218:F218" si="34">D219</f>
        <v>2786.9</v>
      </c>
      <c r="E218" s="80">
        <f>E219</f>
        <v>2136.5</v>
      </c>
      <c r="F218" s="80">
        <f t="shared" si="34"/>
        <v>2521.6</v>
      </c>
      <c r="G218" s="80">
        <f t="shared" si="29"/>
        <v>385.09999999999991</v>
      </c>
      <c r="H218" s="155">
        <f t="shared" si="30"/>
        <v>118.02480692721741</v>
      </c>
      <c r="J218" s="150"/>
    </row>
    <row r="219" spans="1:12" s="141" customFormat="1" ht="32.25" customHeight="1">
      <c r="A219" s="84" t="s">
        <v>233</v>
      </c>
      <c r="B219" s="85" t="s">
        <v>179</v>
      </c>
      <c r="C219" s="86">
        <v>1024</v>
      </c>
      <c r="D219" s="87">
        <v>2786.9</v>
      </c>
      <c r="E219" s="87">
        <v>2136.5</v>
      </c>
      <c r="F219" s="87">
        <v>2521.6</v>
      </c>
      <c r="G219" s="87">
        <f t="shared" si="29"/>
        <v>385.09999999999991</v>
      </c>
      <c r="H219" s="191">
        <f t="shared" si="30"/>
        <v>118.02480692721741</v>
      </c>
      <c r="J219" s="152"/>
    </row>
    <row r="220" spans="1:12" ht="34.5" customHeight="1">
      <c r="B220" s="227"/>
      <c r="C220" s="73"/>
      <c r="D220" s="226"/>
      <c r="E220" s="226"/>
      <c r="F220" s="226"/>
      <c r="G220" s="73"/>
      <c r="H220" s="192"/>
      <c r="I220" s="227"/>
      <c r="J220" s="153"/>
      <c r="L220" s="77"/>
    </row>
    <row r="221" spans="1:12" ht="34.5" customHeight="1">
      <c r="A221" s="380" t="s">
        <v>204</v>
      </c>
      <c r="B221" s="380"/>
      <c r="C221" s="378"/>
      <c r="D221" s="378"/>
      <c r="E221" s="115"/>
      <c r="F221" s="376" t="s">
        <v>344</v>
      </c>
      <c r="G221" s="376"/>
      <c r="H221" s="193"/>
      <c r="I221" s="227"/>
      <c r="J221" s="153"/>
      <c r="L221" s="77"/>
    </row>
    <row r="222" spans="1:12" ht="34.5" customHeight="1">
      <c r="A222" s="379" t="s">
        <v>67</v>
      </c>
      <c r="B222" s="379"/>
      <c r="C222" s="379" t="s">
        <v>10</v>
      </c>
      <c r="D222" s="379"/>
      <c r="E222" s="226"/>
      <c r="F222" s="375" t="s">
        <v>343</v>
      </c>
      <c r="G222" s="375"/>
      <c r="H222" s="194"/>
      <c r="I222" s="227"/>
      <c r="J222" s="153"/>
      <c r="L222" s="77"/>
    </row>
    <row r="223" spans="1:12" ht="2.25" customHeight="1">
      <c r="B223" s="227"/>
      <c r="C223" s="73"/>
      <c r="D223" s="226"/>
      <c r="E223" s="226"/>
      <c r="F223" s="226"/>
      <c r="G223" s="73"/>
      <c r="H223" s="192"/>
      <c r="I223" s="227"/>
      <c r="J223" s="153"/>
      <c r="L223" s="77"/>
    </row>
    <row r="224" spans="1:12" ht="18" customHeight="1">
      <c r="B224" s="227"/>
      <c r="C224" s="73"/>
      <c r="D224" s="226"/>
      <c r="E224" s="226"/>
      <c r="F224" s="226"/>
      <c r="G224" s="73"/>
      <c r="H224" s="192"/>
      <c r="I224" s="227"/>
      <c r="J224" s="153"/>
      <c r="L224" s="77"/>
    </row>
    <row r="225" spans="2:12" ht="17.25" customHeight="1">
      <c r="B225" s="227"/>
      <c r="C225" s="73"/>
      <c r="D225" s="226"/>
      <c r="E225" s="226"/>
      <c r="F225" s="226"/>
      <c r="G225" s="73"/>
      <c r="H225" s="192"/>
      <c r="I225" s="227"/>
      <c r="J225" s="153"/>
      <c r="L225" s="77"/>
    </row>
    <row r="226" spans="2:12" ht="34.5" customHeight="1">
      <c r="B226" s="227"/>
      <c r="C226" s="73"/>
      <c r="D226" s="226"/>
      <c r="E226" s="226"/>
      <c r="F226" s="226"/>
      <c r="G226" s="73"/>
      <c r="H226" s="192"/>
      <c r="I226" s="227"/>
      <c r="J226" s="153"/>
      <c r="L226" s="77"/>
    </row>
    <row r="227" spans="2:12">
      <c r="B227" s="117"/>
    </row>
    <row r="228" spans="2:12">
      <c r="B228" s="117"/>
    </row>
    <row r="229" spans="2:12">
      <c r="B229" s="117"/>
    </row>
    <row r="230" spans="2:12">
      <c r="B230" s="117"/>
    </row>
    <row r="231" spans="2:12">
      <c r="B231" s="117"/>
    </row>
    <row r="232" spans="2:12">
      <c r="B232" s="117"/>
    </row>
    <row r="233" spans="2:12">
      <c r="B233" s="117"/>
    </row>
    <row r="234" spans="2:12">
      <c r="B234" s="117"/>
    </row>
    <row r="235" spans="2:12">
      <c r="B235" s="117"/>
    </row>
    <row r="236" spans="2:12">
      <c r="B236" s="117"/>
    </row>
    <row r="237" spans="2:12">
      <c r="B237" s="117"/>
    </row>
    <row r="238" spans="2:12">
      <c r="B238" s="117"/>
    </row>
    <row r="239" spans="2:12">
      <c r="B239" s="117"/>
    </row>
    <row r="240" spans="2:12">
      <c r="B240" s="117"/>
    </row>
    <row r="241" spans="2:2">
      <c r="B241" s="117"/>
    </row>
    <row r="242" spans="2:2">
      <c r="B242" s="117"/>
    </row>
    <row r="243" spans="2:2">
      <c r="B243" s="117"/>
    </row>
    <row r="244" spans="2:2">
      <c r="B244" s="117"/>
    </row>
    <row r="245" spans="2:2">
      <c r="B245" s="117"/>
    </row>
    <row r="246" spans="2:2">
      <c r="B246" s="117"/>
    </row>
    <row r="247" spans="2:2">
      <c r="B247" s="117"/>
    </row>
    <row r="248" spans="2:2">
      <c r="B248" s="117"/>
    </row>
    <row r="249" spans="2:2">
      <c r="B249" s="117"/>
    </row>
    <row r="250" spans="2:2">
      <c r="B250" s="117"/>
    </row>
    <row r="251" spans="2:2">
      <c r="B251" s="117"/>
    </row>
    <row r="252" spans="2:2">
      <c r="B252" s="117"/>
    </row>
    <row r="253" spans="2:2">
      <c r="B253" s="117"/>
    </row>
    <row r="254" spans="2:2">
      <c r="B254" s="117"/>
    </row>
    <row r="255" spans="2:2">
      <c r="B255" s="117"/>
    </row>
    <row r="256" spans="2:2">
      <c r="B256" s="117"/>
    </row>
    <row r="257" spans="2:2">
      <c r="B257" s="117"/>
    </row>
    <row r="258" spans="2:2">
      <c r="B258" s="117"/>
    </row>
    <row r="259" spans="2:2">
      <c r="B259" s="117"/>
    </row>
    <row r="260" spans="2:2">
      <c r="B260" s="117"/>
    </row>
    <row r="261" spans="2:2">
      <c r="B261" s="117"/>
    </row>
    <row r="262" spans="2:2">
      <c r="B262" s="117"/>
    </row>
    <row r="263" spans="2:2">
      <c r="B263" s="117"/>
    </row>
    <row r="264" spans="2:2">
      <c r="B264" s="117"/>
    </row>
    <row r="265" spans="2:2">
      <c r="B265" s="117"/>
    </row>
    <row r="266" spans="2:2">
      <c r="B266" s="117"/>
    </row>
    <row r="267" spans="2:2">
      <c r="B267" s="117"/>
    </row>
    <row r="268" spans="2:2">
      <c r="B268" s="117"/>
    </row>
    <row r="269" spans="2:2">
      <c r="B269" s="117"/>
    </row>
    <row r="270" spans="2:2">
      <c r="B270" s="117"/>
    </row>
    <row r="271" spans="2:2">
      <c r="B271" s="117"/>
    </row>
    <row r="272" spans="2:2">
      <c r="B272" s="117"/>
    </row>
    <row r="273" spans="2:2">
      <c r="B273" s="117"/>
    </row>
    <row r="274" spans="2:2">
      <c r="B274" s="117"/>
    </row>
    <row r="275" spans="2:2">
      <c r="B275" s="117"/>
    </row>
    <row r="276" spans="2:2">
      <c r="B276" s="117"/>
    </row>
    <row r="277" spans="2:2">
      <c r="B277" s="117"/>
    </row>
    <row r="278" spans="2:2">
      <c r="B278" s="117"/>
    </row>
    <row r="279" spans="2:2">
      <c r="B279" s="117"/>
    </row>
    <row r="280" spans="2:2">
      <c r="B280" s="117"/>
    </row>
    <row r="281" spans="2:2">
      <c r="B281" s="117"/>
    </row>
    <row r="282" spans="2:2">
      <c r="B282" s="117"/>
    </row>
    <row r="283" spans="2:2">
      <c r="B283" s="117"/>
    </row>
    <row r="284" spans="2:2">
      <c r="B284" s="117"/>
    </row>
    <row r="285" spans="2:2">
      <c r="B285" s="117"/>
    </row>
    <row r="286" spans="2:2">
      <c r="B286" s="117"/>
    </row>
    <row r="287" spans="2:2">
      <c r="B287" s="117"/>
    </row>
    <row r="288" spans="2:2">
      <c r="B288" s="117"/>
    </row>
    <row r="289" spans="2:2">
      <c r="B289" s="117"/>
    </row>
    <row r="290" spans="2:2">
      <c r="B290" s="117"/>
    </row>
    <row r="291" spans="2:2">
      <c r="B291" s="117"/>
    </row>
    <row r="292" spans="2:2">
      <c r="B292" s="117"/>
    </row>
    <row r="293" spans="2:2">
      <c r="B293" s="117"/>
    </row>
    <row r="294" spans="2:2">
      <c r="B294" s="117"/>
    </row>
    <row r="295" spans="2:2">
      <c r="B295" s="117"/>
    </row>
    <row r="296" spans="2:2">
      <c r="B296" s="117"/>
    </row>
    <row r="297" spans="2:2">
      <c r="B297" s="117"/>
    </row>
    <row r="298" spans="2:2">
      <c r="B298" s="117"/>
    </row>
    <row r="299" spans="2:2">
      <c r="B299" s="117"/>
    </row>
    <row r="300" spans="2:2">
      <c r="B300" s="117"/>
    </row>
    <row r="301" spans="2:2">
      <c r="B301" s="117"/>
    </row>
    <row r="302" spans="2:2">
      <c r="B302" s="117"/>
    </row>
    <row r="303" spans="2:2">
      <c r="B303" s="117"/>
    </row>
    <row r="304" spans="2:2">
      <c r="B304" s="117"/>
    </row>
    <row r="305" spans="2:2">
      <c r="B305" s="117"/>
    </row>
    <row r="306" spans="2:2">
      <c r="B306" s="117"/>
    </row>
    <row r="307" spans="2:2">
      <c r="B307" s="117"/>
    </row>
    <row r="308" spans="2:2">
      <c r="B308" s="117"/>
    </row>
    <row r="309" spans="2:2">
      <c r="B309" s="117"/>
    </row>
    <row r="310" spans="2:2">
      <c r="B310" s="117"/>
    </row>
    <row r="311" spans="2:2">
      <c r="B311" s="117"/>
    </row>
    <row r="312" spans="2:2">
      <c r="B312" s="117"/>
    </row>
    <row r="313" spans="2:2">
      <c r="B313" s="117"/>
    </row>
    <row r="314" spans="2:2">
      <c r="B314" s="117"/>
    </row>
    <row r="315" spans="2:2">
      <c r="B315" s="117"/>
    </row>
    <row r="316" spans="2:2">
      <c r="B316" s="117"/>
    </row>
    <row r="317" spans="2:2">
      <c r="B317" s="117"/>
    </row>
    <row r="318" spans="2:2">
      <c r="B318" s="117"/>
    </row>
    <row r="319" spans="2:2">
      <c r="B319" s="117"/>
    </row>
    <row r="320" spans="2:2">
      <c r="B320" s="117"/>
    </row>
    <row r="321" spans="2:2">
      <c r="B321" s="117"/>
    </row>
    <row r="322" spans="2:2">
      <c r="B322" s="117"/>
    </row>
    <row r="323" spans="2:2">
      <c r="B323" s="117"/>
    </row>
    <row r="324" spans="2:2">
      <c r="B324" s="117"/>
    </row>
    <row r="325" spans="2:2">
      <c r="B325" s="117"/>
    </row>
    <row r="326" spans="2:2">
      <c r="B326" s="117"/>
    </row>
    <row r="327" spans="2:2">
      <c r="B327" s="117"/>
    </row>
    <row r="328" spans="2:2">
      <c r="B328" s="117"/>
    </row>
    <row r="329" spans="2:2">
      <c r="B329" s="117"/>
    </row>
    <row r="330" spans="2:2">
      <c r="B330" s="117"/>
    </row>
    <row r="331" spans="2:2">
      <c r="B331" s="117"/>
    </row>
    <row r="332" spans="2:2">
      <c r="B332" s="117"/>
    </row>
    <row r="333" spans="2:2">
      <c r="B333" s="117"/>
    </row>
    <row r="334" spans="2:2">
      <c r="B334" s="117"/>
    </row>
    <row r="335" spans="2:2">
      <c r="B335" s="117"/>
    </row>
    <row r="336" spans="2:2">
      <c r="B336" s="117"/>
    </row>
    <row r="337" spans="2:2">
      <c r="B337" s="117"/>
    </row>
    <row r="338" spans="2:2">
      <c r="B338" s="117"/>
    </row>
    <row r="339" spans="2:2">
      <c r="B339" s="117"/>
    </row>
    <row r="340" spans="2:2">
      <c r="B340" s="117"/>
    </row>
    <row r="341" spans="2:2">
      <c r="B341" s="117"/>
    </row>
    <row r="342" spans="2:2">
      <c r="B342" s="117"/>
    </row>
    <row r="343" spans="2:2">
      <c r="B343" s="117"/>
    </row>
  </sheetData>
  <mergeCells count="16">
    <mergeCell ref="F222:G222"/>
    <mergeCell ref="F221:G221"/>
    <mergeCell ref="B2:G2"/>
    <mergeCell ref="H4:H5"/>
    <mergeCell ref="C221:D221"/>
    <mergeCell ref="C222:D222"/>
    <mergeCell ref="A7:B7"/>
    <mergeCell ref="A4:A5"/>
    <mergeCell ref="B4:B5"/>
    <mergeCell ref="C4:C5"/>
    <mergeCell ref="D4:D5"/>
    <mergeCell ref="E4:E5"/>
    <mergeCell ref="F4:F5"/>
    <mergeCell ref="G4:G5"/>
    <mergeCell ref="A221:B221"/>
    <mergeCell ref="A222:B222"/>
  </mergeCells>
  <phoneticPr fontId="4" type="noConversion"/>
  <pageMargins left="0.39370078740157483" right="0.39370078740157483" top="0.78740157480314965" bottom="0.39370078740157483" header="0.51181102362204722" footer="0.31496062992125984"/>
  <pageSetup paperSize="9" scale="70" fitToHeight="11" orientation="portrait" r:id="rId1"/>
  <rowBreaks count="6" manualBreakCount="6">
    <brk id="47" max="7" man="1"/>
    <brk id="79" max="7" man="1"/>
    <brk id="91" max="7" man="1"/>
    <brk id="118" max="7" man="1"/>
    <brk id="165" max="7" man="1"/>
    <brk id="219" max="7" man="1"/>
  </rowBreaks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61F5-7F83-45E6-AD65-B7AAA3218120}">
  <sheetPr>
    <tabColor indexed="43"/>
  </sheetPr>
  <dimension ref="A2:N277"/>
  <sheetViews>
    <sheetView topLeftCell="A18" zoomScale="80" zoomScaleNormal="80" workbookViewId="0">
      <selection activeCell="G19" sqref="G19"/>
    </sheetView>
  </sheetViews>
  <sheetFormatPr defaultRowHeight="18.75"/>
  <cols>
    <col min="1" max="1" width="71.28515625" style="244" customWidth="1"/>
    <col min="2" max="2" width="12" style="246" customWidth="1"/>
    <col min="3" max="3" width="14" style="246" customWidth="1"/>
    <col min="4" max="4" width="14.42578125" style="246" customWidth="1"/>
    <col min="5" max="6" width="14.5703125" style="246" customWidth="1"/>
    <col min="7" max="7" width="16.28515625" style="244" customWidth="1"/>
    <col min="8" max="8" width="12.28515625" style="244" customWidth="1"/>
    <col min="9" max="9" width="14.5703125" style="244" bestFit="1" customWidth="1"/>
    <col min="10" max="10" width="9.140625" style="244"/>
    <col min="11" max="11" width="14.85546875" style="244" bestFit="1" customWidth="1"/>
    <col min="12" max="16384" width="9.140625" style="244"/>
  </cols>
  <sheetData>
    <row r="2" spans="1:11">
      <c r="A2" s="386" t="s">
        <v>440</v>
      </c>
      <c r="B2" s="386"/>
      <c r="C2" s="386"/>
      <c r="D2" s="386"/>
      <c r="E2" s="386"/>
      <c r="F2" s="386"/>
      <c r="G2" s="386"/>
    </row>
    <row r="3" spans="1:11">
      <c r="A3" s="249"/>
      <c r="B3" s="250"/>
      <c r="C3" s="249"/>
      <c r="D3" s="249"/>
      <c r="E3" s="249"/>
      <c r="F3" s="250"/>
      <c r="G3" s="249"/>
    </row>
    <row r="4" spans="1:11" ht="31.5" customHeight="1">
      <c r="A4" s="387" t="s">
        <v>22</v>
      </c>
      <c r="B4" s="389" t="s">
        <v>4</v>
      </c>
      <c r="C4" s="391" t="s">
        <v>441</v>
      </c>
      <c r="D4" s="393" t="s">
        <v>463</v>
      </c>
      <c r="E4" s="393" t="s">
        <v>464</v>
      </c>
      <c r="F4" s="395" t="s">
        <v>153</v>
      </c>
      <c r="G4" s="389" t="s">
        <v>154</v>
      </c>
    </row>
    <row r="5" spans="1:11" ht="29.25" customHeight="1">
      <c r="A5" s="388"/>
      <c r="B5" s="390"/>
      <c r="C5" s="392"/>
      <c r="D5" s="394"/>
      <c r="E5" s="394"/>
      <c r="F5" s="396"/>
      <c r="G5" s="390"/>
    </row>
    <row r="6" spans="1:11" ht="23.25" customHeight="1">
      <c r="A6" s="245">
        <v>1</v>
      </c>
      <c r="B6" s="256">
        <v>2</v>
      </c>
      <c r="C6" s="256">
        <v>3</v>
      </c>
      <c r="D6" s="256">
        <v>4</v>
      </c>
      <c r="E6" s="256">
        <v>5</v>
      </c>
      <c r="F6" s="256">
        <v>6</v>
      </c>
      <c r="G6" s="256">
        <v>7</v>
      </c>
    </row>
    <row r="7" spans="1:11" ht="34.5" customHeight="1">
      <c r="A7" s="284" t="s">
        <v>405</v>
      </c>
      <c r="B7" s="256"/>
      <c r="C7" s="259"/>
      <c r="D7" s="258"/>
      <c r="E7" s="258"/>
      <c r="F7" s="258"/>
      <c r="G7" s="258"/>
      <c r="H7" s="260"/>
    </row>
    <row r="8" spans="1:11" ht="42" customHeight="1">
      <c r="A8" s="284" t="s">
        <v>442</v>
      </c>
      <c r="B8" s="280"/>
      <c r="C8" s="257"/>
      <c r="D8" s="257"/>
      <c r="E8" s="257"/>
      <c r="F8" s="257"/>
      <c r="G8" s="257"/>
      <c r="H8" s="260"/>
      <c r="I8" s="262"/>
    </row>
    <row r="9" spans="1:11" ht="29.25" customHeight="1">
      <c r="A9" s="285" t="s">
        <v>407</v>
      </c>
      <c r="B9" s="280">
        <v>3010</v>
      </c>
      <c r="C9" s="261">
        <f>SUM(C10:C11)</f>
        <v>54452.6</v>
      </c>
      <c r="D9" s="261">
        <f>SUM(D10:D11)</f>
        <v>77860.3</v>
      </c>
      <c r="E9" s="261">
        <f>SUM(E10:E11)</f>
        <v>59450.5</v>
      </c>
      <c r="F9" s="261">
        <f t="shared" ref="F9:F71" si="0">E9-D9</f>
        <v>-18409.800000000003</v>
      </c>
      <c r="G9" s="261">
        <f t="shared" ref="G9:G71" si="1">E9/D9*100</f>
        <v>76.355344122742906</v>
      </c>
      <c r="H9" s="260"/>
      <c r="J9" s="260"/>
      <c r="K9" s="262"/>
    </row>
    <row r="10" spans="1:11" ht="43.5" customHeight="1">
      <c r="A10" s="275" t="s">
        <v>235</v>
      </c>
      <c r="B10" s="256"/>
      <c r="C10" s="274">
        <v>54434.7</v>
      </c>
      <c r="D10" s="274">
        <v>77836.7</v>
      </c>
      <c r="E10" s="274">
        <v>59403.6</v>
      </c>
      <c r="F10" s="259">
        <f t="shared" si="0"/>
        <v>-18433.099999999999</v>
      </c>
      <c r="G10" s="259">
        <f t="shared" si="1"/>
        <v>76.318240624281358</v>
      </c>
      <c r="H10" s="260"/>
    </row>
    <row r="11" spans="1:11" ht="27" customHeight="1">
      <c r="A11" s="279" t="s">
        <v>443</v>
      </c>
      <c r="B11" s="280"/>
      <c r="C11" s="274">
        <v>17.899999999999999</v>
      </c>
      <c r="D11" s="274">
        <v>23.6</v>
      </c>
      <c r="E11" s="274">
        <v>46.9</v>
      </c>
      <c r="F11" s="259">
        <f t="shared" si="0"/>
        <v>23.299999999999997</v>
      </c>
      <c r="G11" s="259">
        <f t="shared" si="1"/>
        <v>198.72881355932202</v>
      </c>
      <c r="H11" s="260"/>
      <c r="I11" s="281"/>
    </row>
    <row r="12" spans="1:11" ht="27.75" customHeight="1">
      <c r="A12" s="286" t="s">
        <v>444</v>
      </c>
      <c r="B12" s="280">
        <v>3020</v>
      </c>
      <c r="C12" s="261">
        <f>SUM(C13:C13)</f>
        <v>9278.5</v>
      </c>
      <c r="D12" s="261">
        <f>SUM(D13:D13)</f>
        <v>6347.3</v>
      </c>
      <c r="E12" s="261">
        <f>E13</f>
        <v>6347.3</v>
      </c>
      <c r="F12" s="261">
        <f t="shared" si="0"/>
        <v>0</v>
      </c>
      <c r="G12" s="261">
        <f t="shared" si="1"/>
        <v>100</v>
      </c>
      <c r="H12" s="260"/>
    </row>
    <row r="13" spans="1:11" ht="24.75" customHeight="1">
      <c r="A13" s="266" t="s">
        <v>445</v>
      </c>
      <c r="B13" s="256"/>
      <c r="C13" s="259">
        <v>9278.5</v>
      </c>
      <c r="D13" s="274">
        <v>6347.3</v>
      </c>
      <c r="E13" s="274">
        <v>6347.3</v>
      </c>
      <c r="F13" s="259">
        <f t="shared" si="0"/>
        <v>0</v>
      </c>
      <c r="G13" s="259">
        <f t="shared" si="1"/>
        <v>100</v>
      </c>
      <c r="H13" s="260"/>
    </row>
    <row r="14" spans="1:11" ht="36" hidden="1" customHeight="1">
      <c r="A14" s="263" t="s">
        <v>69</v>
      </c>
      <c r="B14" s="256">
        <v>3030</v>
      </c>
      <c r="C14" s="259"/>
      <c r="D14" s="259"/>
      <c r="E14" s="259"/>
      <c r="F14" s="261">
        <f t="shared" si="0"/>
        <v>0</v>
      </c>
      <c r="G14" s="259" t="e">
        <f t="shared" si="1"/>
        <v>#DIV/0!</v>
      </c>
      <c r="H14" s="260"/>
    </row>
    <row r="15" spans="1:11" ht="27.75" customHeight="1">
      <c r="A15" s="286" t="s">
        <v>446</v>
      </c>
      <c r="B15" s="280">
        <v>3040</v>
      </c>
      <c r="C15" s="258">
        <f>SUM(C16:C20)</f>
        <v>5524.7999999999993</v>
      </c>
      <c r="D15" s="258">
        <f>SUM(D16:D18)</f>
        <v>1166.4000000000001</v>
      </c>
      <c r="E15" s="258">
        <f>SUM(E16:E20)</f>
        <v>7902.2000000000007</v>
      </c>
      <c r="F15" s="261">
        <f t="shared" si="0"/>
        <v>6735.8000000000011</v>
      </c>
      <c r="G15" s="261">
        <f t="shared" si="1"/>
        <v>677.48628257887515</v>
      </c>
      <c r="H15" s="260"/>
    </row>
    <row r="16" spans="1:11" ht="24" customHeight="1">
      <c r="A16" s="276" t="s">
        <v>448</v>
      </c>
      <c r="B16" s="256"/>
      <c r="C16" s="274">
        <v>6.9</v>
      </c>
      <c r="D16" s="274">
        <v>24.6</v>
      </c>
      <c r="E16" s="274">
        <v>0</v>
      </c>
      <c r="F16" s="261">
        <f t="shared" si="0"/>
        <v>-24.6</v>
      </c>
      <c r="G16" s="259">
        <f t="shared" si="1"/>
        <v>0</v>
      </c>
      <c r="H16" s="260"/>
    </row>
    <row r="17" spans="1:9" ht="24.75" customHeight="1">
      <c r="A17" s="265" t="s">
        <v>447</v>
      </c>
      <c r="B17" s="256"/>
      <c r="C17" s="259">
        <v>866.4</v>
      </c>
      <c r="D17" s="259">
        <v>637.4</v>
      </c>
      <c r="E17" s="259">
        <v>420</v>
      </c>
      <c r="F17" s="259">
        <f t="shared" si="0"/>
        <v>-217.39999999999998</v>
      </c>
      <c r="G17" s="287">
        <f t="shared" si="1"/>
        <v>65.892689049262628</v>
      </c>
      <c r="H17" s="260"/>
      <c r="I17" s="237"/>
    </row>
    <row r="18" spans="1:9" ht="46.5" customHeight="1">
      <c r="A18" s="275" t="s">
        <v>239</v>
      </c>
      <c r="B18" s="256"/>
      <c r="C18" s="274">
        <v>959.7</v>
      </c>
      <c r="D18" s="274">
        <v>504.4</v>
      </c>
      <c r="E18" s="274">
        <v>1278.3</v>
      </c>
      <c r="F18" s="259">
        <f t="shared" si="0"/>
        <v>773.9</v>
      </c>
      <c r="G18" s="259">
        <f t="shared" si="1"/>
        <v>253.42981760507533</v>
      </c>
      <c r="H18" s="260"/>
    </row>
    <row r="19" spans="1:9" ht="27.75" customHeight="1">
      <c r="A19" s="275" t="s">
        <v>449</v>
      </c>
      <c r="B19" s="256"/>
      <c r="C19" s="274">
        <v>1398.1</v>
      </c>
      <c r="D19" s="274"/>
      <c r="E19" s="274">
        <v>1460.8</v>
      </c>
      <c r="F19" s="259"/>
      <c r="G19" s="259"/>
      <c r="H19" s="260"/>
    </row>
    <row r="20" spans="1:9" ht="36" customHeight="1">
      <c r="A20" s="275" t="s">
        <v>69</v>
      </c>
      <c r="B20" s="256"/>
      <c r="C20" s="274">
        <v>2293.6999999999998</v>
      </c>
      <c r="D20" s="274"/>
      <c r="E20" s="274">
        <v>4743.1000000000004</v>
      </c>
      <c r="F20" s="259"/>
      <c r="G20" s="259"/>
      <c r="H20" s="260"/>
    </row>
    <row r="21" spans="1:9" s="248" customFormat="1" ht="28.5" customHeight="1">
      <c r="A21" s="284" t="s">
        <v>418</v>
      </c>
      <c r="B21" s="288"/>
      <c r="C21" s="258"/>
      <c r="D21" s="258"/>
      <c r="E21" s="258"/>
      <c r="F21" s="261">
        <f t="shared" si="0"/>
        <v>0</v>
      </c>
      <c r="G21" s="289" t="e">
        <f t="shared" si="1"/>
        <v>#DIV/0!</v>
      </c>
      <c r="H21" s="260"/>
    </row>
    <row r="22" spans="1:9" s="248" customFormat="1" ht="30" customHeight="1">
      <c r="A22" s="284" t="s">
        <v>421</v>
      </c>
      <c r="B22" s="288">
        <v>3255</v>
      </c>
      <c r="C22" s="258">
        <f>C24+C63</f>
        <v>4304.6000000000004</v>
      </c>
      <c r="D22" s="258">
        <f>D24+D63</f>
        <v>12869.499999999998</v>
      </c>
      <c r="E22" s="258">
        <f>E24+E63</f>
        <v>15294.899999999998</v>
      </c>
      <c r="F22" s="258">
        <f t="shared" si="0"/>
        <v>2425.3999999999996</v>
      </c>
      <c r="G22" s="258">
        <f t="shared" si="1"/>
        <v>118.84610901744435</v>
      </c>
      <c r="H22" s="260"/>
    </row>
    <row r="23" spans="1:9" s="248" customFormat="1" ht="40.5" customHeight="1">
      <c r="A23" s="290" t="s">
        <v>422</v>
      </c>
      <c r="B23" s="291">
        <v>3260</v>
      </c>
      <c r="C23" s="261">
        <f>SUM(C24,C63)</f>
        <v>4304.6000000000004</v>
      </c>
      <c r="D23" s="261">
        <f>SUM(D24)</f>
        <v>0</v>
      </c>
      <c r="E23" s="261">
        <f>SUM(E24,E63)</f>
        <v>15294.899999999998</v>
      </c>
      <c r="F23" s="261">
        <f t="shared" si="0"/>
        <v>15294.899999999998</v>
      </c>
      <c r="G23" s="261" t="e">
        <f t="shared" si="1"/>
        <v>#DIV/0!</v>
      </c>
      <c r="H23" s="260"/>
    </row>
    <row r="24" spans="1:9" s="248" customFormat="1" ht="44.25" customHeight="1">
      <c r="A24" s="284" t="s">
        <v>450</v>
      </c>
      <c r="B24" s="288">
        <v>3266</v>
      </c>
      <c r="C24" s="258">
        <f>SUM(C25:C62)</f>
        <v>4137.4000000000005</v>
      </c>
      <c r="D24" s="258">
        <f>SUM(D25:D62)</f>
        <v>0</v>
      </c>
      <c r="E24" s="258">
        <f>SUM(E25:E62)</f>
        <v>2158.0999999999995</v>
      </c>
      <c r="F24" s="261">
        <f t="shared" si="0"/>
        <v>2158.0999999999995</v>
      </c>
      <c r="G24" s="258" t="e">
        <f t="shared" si="1"/>
        <v>#DIV/0!</v>
      </c>
      <c r="H24" s="260"/>
    </row>
    <row r="25" spans="1:9" s="248" customFormat="1" ht="24" customHeight="1">
      <c r="A25" s="282" t="s">
        <v>451</v>
      </c>
      <c r="B25" s="264"/>
      <c r="C25" s="259">
        <v>63</v>
      </c>
      <c r="D25" s="303"/>
      <c r="E25" s="259"/>
      <c r="F25" s="259">
        <f t="shared" si="0"/>
        <v>0</v>
      </c>
      <c r="G25" s="287" t="e">
        <f t="shared" si="1"/>
        <v>#DIV/0!</v>
      </c>
      <c r="H25" s="260"/>
    </row>
    <row r="26" spans="1:9" s="248" customFormat="1" ht="24.75" customHeight="1">
      <c r="A26" s="282" t="s">
        <v>360</v>
      </c>
      <c r="B26" s="264"/>
      <c r="C26" s="259">
        <v>69.099999999999994</v>
      </c>
      <c r="D26" s="303"/>
      <c r="E26" s="259"/>
      <c r="F26" s="259">
        <f t="shared" si="0"/>
        <v>0</v>
      </c>
      <c r="G26" s="287" t="e">
        <f t="shared" si="1"/>
        <v>#DIV/0!</v>
      </c>
      <c r="H26" s="260"/>
    </row>
    <row r="27" spans="1:9" s="248" customFormat="1" ht="27" customHeight="1">
      <c r="A27" s="282" t="s">
        <v>361</v>
      </c>
      <c r="B27" s="264"/>
      <c r="C27" s="259">
        <v>18.8</v>
      </c>
      <c r="D27" s="303"/>
      <c r="E27" s="259"/>
      <c r="F27" s="259">
        <f t="shared" si="0"/>
        <v>0</v>
      </c>
      <c r="G27" s="287" t="e">
        <f t="shared" si="1"/>
        <v>#DIV/0!</v>
      </c>
      <c r="H27" s="260"/>
    </row>
    <row r="28" spans="1:9" s="248" customFormat="1" ht="25.5" customHeight="1">
      <c r="A28" s="282" t="s">
        <v>452</v>
      </c>
      <c r="B28" s="264"/>
      <c r="C28" s="259">
        <v>17.5</v>
      </c>
      <c r="D28" s="303"/>
      <c r="E28" s="259"/>
      <c r="F28" s="259">
        <f t="shared" si="0"/>
        <v>0</v>
      </c>
      <c r="G28" s="287" t="e">
        <f t="shared" si="1"/>
        <v>#DIV/0!</v>
      </c>
      <c r="H28" s="260"/>
    </row>
    <row r="29" spans="1:9" s="248" customFormat="1" ht="26.25" customHeight="1">
      <c r="A29" s="282" t="s">
        <v>453</v>
      </c>
      <c r="B29" s="264"/>
      <c r="C29" s="259">
        <v>0.1</v>
      </c>
      <c r="D29" s="303"/>
      <c r="E29" s="259"/>
      <c r="F29" s="259">
        <f t="shared" si="0"/>
        <v>0</v>
      </c>
      <c r="G29" s="287" t="e">
        <f t="shared" si="1"/>
        <v>#DIV/0!</v>
      </c>
      <c r="H29" s="260"/>
    </row>
    <row r="30" spans="1:9" s="248" customFormat="1" ht="26.25" customHeight="1">
      <c r="A30" s="282" t="s">
        <v>362</v>
      </c>
      <c r="B30" s="264"/>
      <c r="C30" s="259">
        <v>25</v>
      </c>
      <c r="D30" s="303"/>
      <c r="E30" s="259"/>
      <c r="F30" s="259">
        <f t="shared" si="0"/>
        <v>0</v>
      </c>
      <c r="G30" s="287" t="e">
        <f t="shared" si="1"/>
        <v>#DIV/0!</v>
      </c>
      <c r="H30" s="260"/>
    </row>
    <row r="31" spans="1:9" s="248" customFormat="1" ht="24.75" customHeight="1">
      <c r="A31" s="282" t="s">
        <v>454</v>
      </c>
      <c r="B31" s="264"/>
      <c r="C31" s="259">
        <v>25</v>
      </c>
      <c r="D31" s="303"/>
      <c r="E31" s="259"/>
      <c r="F31" s="259">
        <f t="shared" si="0"/>
        <v>0</v>
      </c>
      <c r="G31" s="287" t="e">
        <f t="shared" si="1"/>
        <v>#DIV/0!</v>
      </c>
      <c r="H31" s="260"/>
    </row>
    <row r="32" spans="1:9" s="248" customFormat="1" ht="24.75" customHeight="1">
      <c r="A32" s="282" t="s">
        <v>455</v>
      </c>
      <c r="B32" s="264"/>
      <c r="C32" s="304">
        <v>5.6</v>
      </c>
      <c r="D32" s="303"/>
      <c r="E32" s="304"/>
      <c r="F32" s="259">
        <f t="shared" si="0"/>
        <v>0</v>
      </c>
      <c r="G32" s="287" t="e">
        <f t="shared" si="1"/>
        <v>#DIV/0!</v>
      </c>
      <c r="H32" s="260"/>
    </row>
    <row r="33" spans="1:7" s="248" customFormat="1" ht="24.75" customHeight="1">
      <c r="A33" s="282" t="s">
        <v>286</v>
      </c>
      <c r="B33" s="264"/>
      <c r="C33" s="304">
        <v>47.4</v>
      </c>
      <c r="D33" s="303"/>
      <c r="E33" s="304"/>
      <c r="F33" s="259">
        <f t="shared" si="0"/>
        <v>0</v>
      </c>
      <c r="G33" s="287" t="e">
        <f t="shared" si="1"/>
        <v>#DIV/0!</v>
      </c>
    </row>
    <row r="34" spans="1:7" ht="24.75" customHeight="1">
      <c r="A34" s="282" t="s">
        <v>456</v>
      </c>
      <c r="B34" s="264"/>
      <c r="C34" s="304">
        <v>1463.3</v>
      </c>
      <c r="D34" s="303"/>
      <c r="E34" s="304">
        <v>703.3</v>
      </c>
      <c r="F34" s="259">
        <f t="shared" si="0"/>
        <v>703.3</v>
      </c>
      <c r="G34" s="287" t="e">
        <f t="shared" si="1"/>
        <v>#DIV/0!</v>
      </c>
    </row>
    <row r="35" spans="1:7" ht="24.75" customHeight="1">
      <c r="A35" s="297" t="s">
        <v>457</v>
      </c>
      <c r="B35" s="264"/>
      <c r="C35" s="259">
        <v>241.3</v>
      </c>
      <c r="D35" s="303"/>
      <c r="E35" s="259"/>
      <c r="F35" s="261">
        <f t="shared" si="0"/>
        <v>0</v>
      </c>
      <c r="G35" s="287" t="e">
        <f t="shared" si="1"/>
        <v>#DIV/0!</v>
      </c>
    </row>
    <row r="36" spans="1:7" ht="24.75" customHeight="1">
      <c r="A36" s="297" t="s">
        <v>367</v>
      </c>
      <c r="B36" s="264"/>
      <c r="C36" s="259">
        <v>24</v>
      </c>
      <c r="D36" s="259"/>
      <c r="E36" s="259"/>
      <c r="F36" s="261">
        <f t="shared" si="0"/>
        <v>0</v>
      </c>
      <c r="G36" s="287" t="e">
        <f t="shared" si="1"/>
        <v>#DIV/0!</v>
      </c>
    </row>
    <row r="37" spans="1:7" ht="24.75" customHeight="1">
      <c r="A37" s="297" t="s">
        <v>459</v>
      </c>
      <c r="B37" s="264"/>
      <c r="C37" s="259">
        <v>22.4</v>
      </c>
      <c r="D37" s="259"/>
      <c r="E37" s="259"/>
      <c r="F37" s="259">
        <f t="shared" si="0"/>
        <v>0</v>
      </c>
      <c r="G37" s="287" t="e">
        <f t="shared" si="1"/>
        <v>#DIV/0!</v>
      </c>
    </row>
    <row r="38" spans="1:7" ht="24.75" customHeight="1">
      <c r="A38" s="297" t="s">
        <v>460</v>
      </c>
      <c r="B38" s="264"/>
      <c r="C38" s="259">
        <v>16.8</v>
      </c>
      <c r="D38" s="259"/>
      <c r="E38" s="259"/>
      <c r="F38" s="259">
        <f t="shared" si="0"/>
        <v>0</v>
      </c>
      <c r="G38" s="287" t="e">
        <f t="shared" si="1"/>
        <v>#DIV/0!</v>
      </c>
    </row>
    <row r="39" spans="1:7" ht="24.75" customHeight="1">
      <c r="A39" s="297" t="s">
        <v>364</v>
      </c>
      <c r="B39" s="264"/>
      <c r="C39" s="259">
        <v>1590</v>
      </c>
      <c r="D39" s="259"/>
      <c r="E39" s="259"/>
      <c r="F39" s="259">
        <f t="shared" si="0"/>
        <v>0</v>
      </c>
      <c r="G39" s="287" t="e">
        <f t="shared" si="1"/>
        <v>#DIV/0!</v>
      </c>
    </row>
    <row r="40" spans="1:7" ht="24.75" customHeight="1">
      <c r="A40" s="297" t="s">
        <v>458</v>
      </c>
      <c r="B40" s="264"/>
      <c r="C40" s="259">
        <v>508.1</v>
      </c>
      <c r="D40" s="259"/>
      <c r="E40" s="259"/>
      <c r="F40" s="259">
        <f t="shared" si="0"/>
        <v>0</v>
      </c>
      <c r="G40" s="287" t="e">
        <f t="shared" si="1"/>
        <v>#DIV/0!</v>
      </c>
    </row>
    <row r="41" spans="1:7" ht="24.75" customHeight="1">
      <c r="A41" s="232" t="s">
        <v>257</v>
      </c>
      <c r="B41" s="264"/>
      <c r="C41" s="259"/>
      <c r="D41" s="259"/>
      <c r="E41" s="296">
        <v>85.1</v>
      </c>
      <c r="F41" s="259"/>
      <c r="G41" s="287"/>
    </row>
    <row r="42" spans="1:7" ht="24.75" customHeight="1">
      <c r="A42" s="232" t="s">
        <v>265</v>
      </c>
      <c r="B42" s="264"/>
      <c r="C42" s="259"/>
      <c r="D42" s="259"/>
      <c r="E42" s="296">
        <v>16.600000000000001</v>
      </c>
      <c r="F42" s="259"/>
      <c r="G42" s="287"/>
    </row>
    <row r="43" spans="1:7" ht="24.75" customHeight="1">
      <c r="A43" s="233" t="s">
        <v>259</v>
      </c>
      <c r="B43" s="264"/>
      <c r="C43" s="259"/>
      <c r="D43" s="259"/>
      <c r="E43" s="296">
        <v>19.7</v>
      </c>
      <c r="F43" s="259"/>
      <c r="G43" s="287"/>
    </row>
    <row r="44" spans="1:7" ht="24.75" customHeight="1">
      <c r="A44" s="233" t="s">
        <v>264</v>
      </c>
      <c r="B44" s="264"/>
      <c r="C44" s="259"/>
      <c r="D44" s="259"/>
      <c r="E44" s="296">
        <v>55.3</v>
      </c>
      <c r="F44" s="259"/>
      <c r="G44" s="287"/>
    </row>
    <row r="45" spans="1:7" ht="24.75" customHeight="1">
      <c r="A45" s="233" t="s">
        <v>174</v>
      </c>
      <c r="B45" s="264"/>
      <c r="C45" s="259"/>
      <c r="D45" s="259"/>
      <c r="E45" s="296">
        <v>4.3</v>
      </c>
      <c r="F45" s="259"/>
      <c r="G45" s="287"/>
    </row>
    <row r="46" spans="1:7" ht="24.75" customHeight="1">
      <c r="A46" s="233" t="s">
        <v>266</v>
      </c>
      <c r="B46" s="264"/>
      <c r="C46" s="259"/>
      <c r="D46" s="259"/>
      <c r="E46" s="296">
        <v>82.9</v>
      </c>
      <c r="F46" s="259"/>
      <c r="G46" s="287"/>
    </row>
    <row r="47" spans="1:7" ht="24.75" customHeight="1">
      <c r="A47" s="233" t="s">
        <v>288</v>
      </c>
      <c r="B47" s="264"/>
      <c r="C47" s="259"/>
      <c r="D47" s="259"/>
      <c r="E47" s="296">
        <v>31.1</v>
      </c>
      <c r="F47" s="259"/>
      <c r="G47" s="287"/>
    </row>
    <row r="48" spans="1:7" ht="24.75" customHeight="1">
      <c r="A48" s="233" t="s">
        <v>267</v>
      </c>
      <c r="B48" s="264"/>
      <c r="C48" s="259"/>
      <c r="D48" s="259"/>
      <c r="E48" s="296">
        <v>84.1</v>
      </c>
      <c r="F48" s="259"/>
      <c r="G48" s="287"/>
    </row>
    <row r="49" spans="1:7" ht="24.75" customHeight="1">
      <c r="A49" s="233" t="s">
        <v>268</v>
      </c>
      <c r="B49" s="264"/>
      <c r="C49" s="259"/>
      <c r="D49" s="259"/>
      <c r="E49" s="296">
        <v>186.1</v>
      </c>
      <c r="F49" s="259"/>
      <c r="G49" s="287"/>
    </row>
    <row r="50" spans="1:7" ht="24.75" customHeight="1">
      <c r="A50" s="243" t="s">
        <v>356</v>
      </c>
      <c r="B50" s="264"/>
      <c r="C50" s="259"/>
      <c r="D50" s="259"/>
      <c r="E50" s="296">
        <v>0.1</v>
      </c>
      <c r="F50" s="259"/>
      <c r="G50" s="287"/>
    </row>
    <row r="51" spans="1:7" ht="24.75" customHeight="1">
      <c r="A51" s="243" t="s">
        <v>289</v>
      </c>
      <c r="B51" s="264"/>
      <c r="C51" s="259"/>
      <c r="D51" s="259"/>
      <c r="E51" s="296">
        <v>206.2</v>
      </c>
      <c r="F51" s="259"/>
      <c r="G51" s="287"/>
    </row>
    <row r="52" spans="1:7" ht="24.75" customHeight="1">
      <c r="A52" s="243" t="s">
        <v>278</v>
      </c>
      <c r="B52" s="264"/>
      <c r="C52" s="259"/>
      <c r="D52" s="259"/>
      <c r="E52" s="296">
        <v>268.10000000000002</v>
      </c>
      <c r="F52" s="259"/>
      <c r="G52" s="287"/>
    </row>
    <row r="53" spans="1:7" ht="24.75" customHeight="1">
      <c r="A53" s="243" t="s">
        <v>280</v>
      </c>
      <c r="B53" s="264"/>
      <c r="C53" s="259"/>
      <c r="D53" s="259"/>
      <c r="E53" s="296">
        <v>48.7</v>
      </c>
      <c r="F53" s="259"/>
      <c r="G53" s="287"/>
    </row>
    <row r="54" spans="1:7" ht="24.75" customHeight="1">
      <c r="A54" s="243" t="s">
        <v>279</v>
      </c>
      <c r="B54" s="264"/>
      <c r="C54" s="259"/>
      <c r="D54" s="259"/>
      <c r="E54" s="296">
        <v>16.5</v>
      </c>
      <c r="F54" s="259"/>
      <c r="G54" s="287"/>
    </row>
    <row r="55" spans="1:7" ht="24.75" customHeight="1">
      <c r="A55" s="243" t="s">
        <v>271</v>
      </c>
      <c r="B55" s="264"/>
      <c r="C55" s="259"/>
      <c r="D55" s="259"/>
      <c r="E55" s="296">
        <v>28.8</v>
      </c>
      <c r="F55" s="259"/>
      <c r="G55" s="287"/>
    </row>
    <row r="56" spans="1:7" ht="24.75" customHeight="1">
      <c r="A56" s="243" t="s">
        <v>353</v>
      </c>
      <c r="B56" s="264"/>
      <c r="C56" s="259"/>
      <c r="D56" s="259"/>
      <c r="E56" s="296">
        <v>2.7</v>
      </c>
      <c r="F56" s="259"/>
      <c r="G56" s="287"/>
    </row>
    <row r="57" spans="1:7" ht="24.75" customHeight="1">
      <c r="A57" s="243" t="s">
        <v>355</v>
      </c>
      <c r="B57" s="264"/>
      <c r="C57" s="259"/>
      <c r="D57" s="259"/>
      <c r="E57" s="239">
        <v>15</v>
      </c>
      <c r="F57" s="259"/>
      <c r="G57" s="287"/>
    </row>
    <row r="58" spans="1:7" ht="24.75" customHeight="1">
      <c r="A58" s="242" t="s">
        <v>269</v>
      </c>
      <c r="B58" s="264"/>
      <c r="C58" s="259"/>
      <c r="D58" s="259"/>
      <c r="E58" s="239">
        <v>48.2</v>
      </c>
      <c r="F58" s="259"/>
      <c r="G58" s="287"/>
    </row>
    <row r="59" spans="1:7" ht="24.75" customHeight="1">
      <c r="A59" s="242" t="s">
        <v>270</v>
      </c>
      <c r="B59" s="264"/>
      <c r="C59" s="259"/>
      <c r="D59" s="259"/>
      <c r="E59" s="239">
        <v>119.6</v>
      </c>
      <c r="F59" s="259"/>
      <c r="G59" s="287"/>
    </row>
    <row r="60" spans="1:7" ht="24.75" customHeight="1">
      <c r="A60" s="242" t="s">
        <v>286</v>
      </c>
      <c r="B60" s="264"/>
      <c r="C60" s="259"/>
      <c r="D60" s="259"/>
      <c r="E60" s="239">
        <v>34.6</v>
      </c>
      <c r="F60" s="259"/>
      <c r="G60" s="287"/>
    </row>
    <row r="61" spans="1:7" ht="24.75" customHeight="1">
      <c r="A61" s="242" t="s">
        <v>287</v>
      </c>
      <c r="B61" s="264"/>
      <c r="C61" s="259"/>
      <c r="D61" s="259"/>
      <c r="E61" s="239">
        <v>29.9</v>
      </c>
      <c r="F61" s="259"/>
      <c r="G61" s="287"/>
    </row>
    <row r="62" spans="1:7" ht="24.75" customHeight="1">
      <c r="A62" s="242" t="s">
        <v>354</v>
      </c>
      <c r="B62" s="264"/>
      <c r="C62" s="259"/>
      <c r="D62" s="259"/>
      <c r="E62" s="239">
        <v>71.2</v>
      </c>
      <c r="F62" s="259"/>
      <c r="G62" s="287"/>
    </row>
    <row r="63" spans="1:7" ht="31.5" customHeight="1">
      <c r="A63" s="284" t="s">
        <v>461</v>
      </c>
      <c r="B63" s="288">
        <v>3270</v>
      </c>
      <c r="C63" s="258">
        <f>SUM(C71:C71)</f>
        <v>167.2</v>
      </c>
      <c r="D63" s="258">
        <f>SUM(D64:D71)</f>
        <v>12869.499999999998</v>
      </c>
      <c r="E63" s="258">
        <f>SUM(E64:E71)</f>
        <v>13136.8</v>
      </c>
      <c r="F63" s="258">
        <f t="shared" si="0"/>
        <v>267.30000000000109</v>
      </c>
      <c r="G63" s="289">
        <f t="shared" si="1"/>
        <v>102.07700376860018</v>
      </c>
    </row>
    <row r="64" spans="1:7" ht="62.25" customHeight="1">
      <c r="A64" s="234" t="s">
        <v>350</v>
      </c>
      <c r="B64" s="288"/>
      <c r="C64" s="258"/>
      <c r="D64" s="259">
        <v>7181.6</v>
      </c>
      <c r="E64" s="240">
        <v>7386.1</v>
      </c>
      <c r="F64" s="258"/>
      <c r="G64" s="289"/>
    </row>
    <row r="65" spans="1:7" ht="52.5" customHeight="1">
      <c r="A65" s="82" t="s">
        <v>255</v>
      </c>
      <c r="B65" s="288"/>
      <c r="C65" s="258"/>
      <c r="D65" s="259">
        <v>1463.3</v>
      </c>
      <c r="E65" s="238">
        <v>1021.1</v>
      </c>
      <c r="F65" s="258"/>
      <c r="G65" s="289"/>
    </row>
    <row r="66" spans="1:7" ht="31.5" customHeight="1">
      <c r="A66" s="82" t="s">
        <v>256</v>
      </c>
      <c r="B66" s="288"/>
      <c r="C66" s="258"/>
      <c r="D66" s="259">
        <v>998.8</v>
      </c>
      <c r="E66" s="238">
        <v>998.9</v>
      </c>
      <c r="F66" s="258"/>
      <c r="G66" s="289"/>
    </row>
    <row r="67" spans="1:7" ht="45.75" customHeight="1">
      <c r="A67" s="82" t="s">
        <v>403</v>
      </c>
      <c r="B67" s="288"/>
      <c r="C67" s="258"/>
      <c r="D67" s="259">
        <v>818.9</v>
      </c>
      <c r="E67" s="238">
        <v>818.9</v>
      </c>
      <c r="F67" s="258"/>
      <c r="G67" s="289"/>
    </row>
    <row r="68" spans="1:7" ht="31.5" customHeight="1">
      <c r="A68" s="82" t="s">
        <v>281</v>
      </c>
      <c r="B68" s="288"/>
      <c r="C68" s="258"/>
      <c r="D68" s="259">
        <v>96</v>
      </c>
      <c r="E68" s="238">
        <v>96</v>
      </c>
      <c r="F68" s="258"/>
      <c r="G68" s="289"/>
    </row>
    <row r="69" spans="1:7" ht="79.5" customHeight="1">
      <c r="A69" s="82" t="s">
        <v>351</v>
      </c>
      <c r="B69" s="288"/>
      <c r="C69" s="258"/>
      <c r="D69" s="259">
        <v>2310.9</v>
      </c>
      <c r="E69" s="238">
        <f>170.1+2280.9</f>
        <v>2451</v>
      </c>
      <c r="F69" s="258"/>
      <c r="G69" s="289"/>
    </row>
    <row r="70" spans="1:7" ht="51" customHeight="1">
      <c r="A70" s="82" t="s">
        <v>352</v>
      </c>
      <c r="B70" s="288"/>
      <c r="C70" s="258"/>
      <c r="D70" s="258"/>
      <c r="E70" s="238">
        <v>364.8</v>
      </c>
      <c r="F70" s="258"/>
      <c r="G70" s="289"/>
    </row>
    <row r="71" spans="1:7" ht="39.75" customHeight="1">
      <c r="A71" s="283" t="s">
        <v>255</v>
      </c>
      <c r="B71" s="292"/>
      <c r="C71" s="259">
        <v>167.2</v>
      </c>
      <c r="D71" s="261"/>
      <c r="E71" s="259"/>
      <c r="F71" s="259">
        <f t="shared" si="0"/>
        <v>0</v>
      </c>
      <c r="G71" s="287" t="e">
        <f t="shared" si="1"/>
        <v>#DIV/0!</v>
      </c>
    </row>
    <row r="72" spans="1:7" ht="46.5" customHeight="1">
      <c r="A72" s="293"/>
      <c r="B72" s="294"/>
      <c r="C72" s="295"/>
      <c r="D72" s="295"/>
      <c r="E72" s="295"/>
      <c r="F72" s="295"/>
      <c r="G72" s="295"/>
    </row>
    <row r="73" spans="1:7">
      <c r="A73" s="381" t="s">
        <v>204</v>
      </c>
      <c r="B73" s="381"/>
      <c r="C73" s="382"/>
      <c r="D73" s="382"/>
      <c r="E73" s="273"/>
      <c r="F73" s="383" t="s">
        <v>344</v>
      </c>
      <c r="G73" s="383"/>
    </row>
    <row r="74" spans="1:7">
      <c r="A74" s="246" t="s">
        <v>462</v>
      </c>
      <c r="B74" s="244"/>
      <c r="C74" s="384" t="s">
        <v>348</v>
      </c>
      <c r="D74" s="384"/>
      <c r="E74" s="272"/>
      <c r="F74" s="385" t="s">
        <v>343</v>
      </c>
      <c r="G74" s="385"/>
    </row>
    <row r="75" spans="1:7">
      <c r="A75" s="252"/>
      <c r="C75" s="247"/>
      <c r="D75" s="251"/>
      <c r="E75" s="251"/>
      <c r="F75" s="251"/>
      <c r="G75" s="251"/>
    </row>
    <row r="76" spans="1:7">
      <c r="A76" s="252"/>
      <c r="C76" s="247"/>
      <c r="D76" s="251"/>
      <c r="E76" s="251"/>
      <c r="F76" s="251"/>
      <c r="G76" s="251"/>
    </row>
    <row r="77" spans="1:7">
      <c r="A77" s="252"/>
      <c r="C77" s="247"/>
      <c r="D77" s="251"/>
      <c r="E77" s="251"/>
      <c r="F77" s="251"/>
      <c r="G77" s="251"/>
    </row>
    <row r="78" spans="1:7">
      <c r="A78" s="252"/>
      <c r="C78" s="247"/>
      <c r="D78" s="251"/>
      <c r="E78" s="251"/>
      <c r="F78" s="251"/>
      <c r="G78" s="251"/>
    </row>
    <row r="79" spans="1:7">
      <c r="A79" s="252"/>
      <c r="C79" s="247"/>
      <c r="D79" s="251"/>
      <c r="E79" s="251"/>
      <c r="F79" s="251"/>
      <c r="G79" s="251"/>
    </row>
    <row r="80" spans="1:7">
      <c r="A80" s="252"/>
      <c r="C80" s="247"/>
      <c r="D80" s="251"/>
      <c r="E80" s="251"/>
      <c r="F80" s="251"/>
      <c r="G80" s="251"/>
    </row>
    <row r="81" spans="1:7">
      <c r="A81" s="252"/>
      <c r="C81" s="247"/>
      <c r="D81" s="251"/>
      <c r="E81" s="251"/>
      <c r="F81" s="251"/>
      <c r="G81" s="251"/>
    </row>
    <row r="82" spans="1:7">
      <c r="A82" s="252"/>
      <c r="C82" s="247"/>
      <c r="D82" s="251"/>
      <c r="E82" s="251"/>
      <c r="F82" s="251"/>
      <c r="G82" s="251"/>
    </row>
    <row r="83" spans="1:7">
      <c r="A83" s="252"/>
      <c r="C83" s="247"/>
      <c r="D83" s="251"/>
      <c r="E83" s="251"/>
      <c r="F83" s="251"/>
      <c r="G83" s="251"/>
    </row>
    <row r="84" spans="1:7">
      <c r="A84" s="252"/>
      <c r="C84" s="247"/>
      <c r="D84" s="251"/>
      <c r="E84" s="251"/>
      <c r="F84" s="251"/>
      <c r="G84" s="251"/>
    </row>
    <row r="85" spans="1:7">
      <c r="A85" s="252"/>
      <c r="C85" s="247"/>
      <c r="D85" s="251"/>
      <c r="E85" s="251"/>
      <c r="F85" s="251"/>
      <c r="G85" s="251"/>
    </row>
    <row r="86" spans="1:7">
      <c r="A86" s="252"/>
      <c r="C86" s="247"/>
      <c r="D86" s="251"/>
      <c r="E86" s="251"/>
      <c r="F86" s="251"/>
      <c r="G86" s="251"/>
    </row>
    <row r="87" spans="1:7">
      <c r="A87" s="252"/>
      <c r="C87" s="247"/>
      <c r="D87" s="251"/>
      <c r="E87" s="251"/>
      <c r="F87" s="251"/>
      <c r="G87" s="251"/>
    </row>
    <row r="88" spans="1:7">
      <c r="A88" s="252"/>
      <c r="C88" s="247"/>
      <c r="D88" s="251"/>
      <c r="E88" s="251"/>
      <c r="F88" s="251"/>
      <c r="G88" s="251"/>
    </row>
    <row r="89" spans="1:7">
      <c r="A89" s="252"/>
      <c r="C89" s="247"/>
      <c r="D89" s="251"/>
      <c r="E89" s="251"/>
      <c r="F89" s="251"/>
      <c r="G89" s="251"/>
    </row>
    <row r="90" spans="1:7">
      <c r="A90" s="252"/>
      <c r="C90" s="247"/>
      <c r="D90" s="251"/>
      <c r="E90" s="251"/>
      <c r="F90" s="251"/>
      <c r="G90" s="251"/>
    </row>
    <row r="91" spans="1:7">
      <c r="A91" s="252"/>
      <c r="C91" s="247"/>
      <c r="D91" s="251"/>
      <c r="E91" s="251"/>
      <c r="F91" s="251"/>
      <c r="G91" s="251"/>
    </row>
    <row r="92" spans="1:7">
      <c r="A92" s="252"/>
      <c r="C92" s="247"/>
      <c r="D92" s="251"/>
      <c r="E92" s="251"/>
      <c r="F92" s="251"/>
      <c r="G92" s="251"/>
    </row>
    <row r="93" spans="1:7">
      <c r="A93" s="252"/>
      <c r="C93" s="247"/>
      <c r="D93" s="251"/>
      <c r="E93" s="251"/>
      <c r="F93" s="251"/>
      <c r="G93" s="251"/>
    </row>
    <row r="94" spans="1:7">
      <c r="A94" s="252"/>
      <c r="C94" s="247"/>
      <c r="D94" s="251"/>
      <c r="E94" s="251"/>
      <c r="F94" s="251"/>
      <c r="G94" s="251"/>
    </row>
    <row r="95" spans="1:7">
      <c r="A95" s="252"/>
      <c r="C95" s="247"/>
      <c r="D95" s="251"/>
      <c r="E95" s="251"/>
      <c r="F95" s="251"/>
      <c r="G95" s="251"/>
    </row>
    <row r="96" spans="1:7">
      <c r="A96" s="252"/>
      <c r="C96" s="247"/>
      <c r="D96" s="251"/>
      <c r="E96" s="251"/>
      <c r="F96" s="251"/>
      <c r="G96" s="251"/>
    </row>
    <row r="97" spans="1:7">
      <c r="A97" s="252"/>
      <c r="C97" s="247"/>
      <c r="D97" s="251"/>
      <c r="E97" s="251"/>
      <c r="F97" s="251"/>
      <c r="G97" s="251"/>
    </row>
    <row r="98" spans="1:7">
      <c r="A98" s="252"/>
      <c r="C98" s="247"/>
      <c r="D98" s="251"/>
      <c r="E98" s="251"/>
      <c r="F98" s="251"/>
      <c r="G98" s="251"/>
    </row>
    <row r="99" spans="1:7">
      <c r="A99" s="252"/>
      <c r="C99" s="247"/>
      <c r="D99" s="251"/>
      <c r="E99" s="251"/>
      <c r="F99" s="251"/>
      <c r="G99" s="251"/>
    </row>
    <row r="100" spans="1:7">
      <c r="A100" s="252"/>
      <c r="C100" s="247"/>
      <c r="D100" s="251"/>
      <c r="E100" s="251"/>
      <c r="F100" s="251"/>
      <c r="G100" s="251"/>
    </row>
    <row r="101" spans="1:7">
      <c r="A101" s="252"/>
      <c r="C101" s="247"/>
      <c r="D101" s="251"/>
      <c r="E101" s="251"/>
      <c r="F101" s="251"/>
      <c r="G101" s="251"/>
    </row>
    <row r="102" spans="1:7">
      <c r="A102" s="252"/>
      <c r="C102" s="247"/>
      <c r="D102" s="251"/>
      <c r="E102" s="251"/>
      <c r="F102" s="251"/>
      <c r="G102" s="251"/>
    </row>
    <row r="103" spans="1:7">
      <c r="A103" s="252"/>
      <c r="C103" s="247"/>
      <c r="D103" s="251"/>
      <c r="E103" s="251"/>
      <c r="F103" s="251"/>
      <c r="G103" s="251"/>
    </row>
    <row r="104" spans="1:7">
      <c r="A104" s="252"/>
      <c r="C104" s="247"/>
      <c r="D104" s="251"/>
      <c r="E104" s="251"/>
      <c r="F104" s="251"/>
      <c r="G104" s="251"/>
    </row>
    <row r="105" spans="1:7">
      <c r="A105" s="252"/>
      <c r="C105" s="247"/>
      <c r="D105" s="251"/>
      <c r="E105" s="251"/>
      <c r="F105" s="251"/>
      <c r="G105" s="251"/>
    </row>
    <row r="106" spans="1:7">
      <c r="A106" s="252"/>
      <c r="C106" s="247"/>
      <c r="D106" s="251"/>
      <c r="E106" s="251"/>
      <c r="F106" s="251"/>
      <c r="G106" s="251"/>
    </row>
    <row r="107" spans="1:7">
      <c r="A107" s="252"/>
      <c r="C107" s="247"/>
      <c r="D107" s="251"/>
      <c r="E107" s="251"/>
      <c r="F107" s="251"/>
      <c r="G107" s="251"/>
    </row>
    <row r="108" spans="1:7">
      <c r="A108" s="252"/>
      <c r="C108" s="247"/>
      <c r="D108" s="251"/>
      <c r="E108" s="251"/>
      <c r="F108" s="251"/>
      <c r="G108" s="251"/>
    </row>
    <row r="109" spans="1:7">
      <c r="A109" s="252"/>
      <c r="C109" s="247"/>
      <c r="D109" s="251"/>
      <c r="E109" s="251"/>
      <c r="F109" s="251"/>
      <c r="G109" s="251"/>
    </row>
    <row r="110" spans="1:7">
      <c r="A110" s="252"/>
    </row>
    <row r="111" spans="1:7">
      <c r="A111" s="253"/>
    </row>
    <row r="112" spans="1:7">
      <c r="A112" s="253"/>
    </row>
    <row r="113" spans="1:14">
      <c r="A113" s="253"/>
    </row>
    <row r="114" spans="1:14">
      <c r="A114" s="253"/>
    </row>
    <row r="115" spans="1:14">
      <c r="A115" s="253"/>
    </row>
    <row r="116" spans="1:14" s="246" customFormat="1">
      <c r="A116" s="253"/>
      <c r="G116" s="244"/>
      <c r="H116" s="244"/>
      <c r="I116" s="244"/>
      <c r="J116" s="244"/>
      <c r="K116" s="244"/>
      <c r="L116" s="244"/>
      <c r="M116" s="244"/>
      <c r="N116" s="244"/>
    </row>
    <row r="117" spans="1:14" s="246" customFormat="1">
      <c r="A117" s="253"/>
      <c r="G117" s="244"/>
      <c r="H117" s="244"/>
      <c r="I117" s="244"/>
      <c r="J117" s="244"/>
      <c r="K117" s="244"/>
      <c r="L117" s="244"/>
      <c r="M117" s="244"/>
      <c r="N117" s="244"/>
    </row>
    <row r="118" spans="1:14" s="246" customFormat="1">
      <c r="A118" s="253"/>
      <c r="G118" s="244"/>
      <c r="H118" s="244"/>
      <c r="I118" s="244"/>
      <c r="J118" s="244"/>
      <c r="K118" s="244"/>
      <c r="L118" s="244"/>
      <c r="M118" s="244"/>
      <c r="N118" s="244"/>
    </row>
    <row r="119" spans="1:14" s="246" customFormat="1">
      <c r="A119" s="253"/>
      <c r="G119" s="244"/>
      <c r="H119" s="244"/>
      <c r="I119" s="244"/>
      <c r="J119" s="244"/>
      <c r="K119" s="244"/>
      <c r="L119" s="244"/>
      <c r="M119" s="244"/>
      <c r="N119" s="244"/>
    </row>
    <row r="120" spans="1:14" s="246" customFormat="1">
      <c r="A120" s="253"/>
      <c r="G120" s="244"/>
      <c r="H120" s="244"/>
      <c r="I120" s="244"/>
      <c r="J120" s="244"/>
      <c r="K120" s="244"/>
      <c r="L120" s="244"/>
      <c r="M120" s="244"/>
      <c r="N120" s="244"/>
    </row>
    <row r="121" spans="1:14" s="246" customFormat="1">
      <c r="A121" s="253"/>
      <c r="G121" s="244"/>
      <c r="H121" s="244"/>
      <c r="I121" s="244"/>
      <c r="J121" s="244"/>
      <c r="K121" s="244"/>
      <c r="L121" s="244"/>
      <c r="M121" s="244"/>
      <c r="N121" s="244"/>
    </row>
    <row r="122" spans="1:14" s="246" customFormat="1">
      <c r="A122" s="253"/>
      <c r="G122" s="244"/>
      <c r="H122" s="244"/>
      <c r="I122" s="244"/>
      <c r="J122" s="244"/>
      <c r="K122" s="244"/>
      <c r="L122" s="244"/>
      <c r="M122" s="244"/>
      <c r="N122" s="244"/>
    </row>
    <row r="123" spans="1:14" s="246" customFormat="1">
      <c r="A123" s="253"/>
      <c r="G123" s="244"/>
      <c r="H123" s="244"/>
      <c r="I123" s="244"/>
      <c r="J123" s="244"/>
      <c r="K123" s="244"/>
      <c r="L123" s="244"/>
      <c r="M123" s="244"/>
      <c r="N123" s="244"/>
    </row>
    <row r="124" spans="1:14" s="246" customFormat="1">
      <c r="A124" s="253"/>
      <c r="G124" s="244"/>
      <c r="H124" s="244"/>
      <c r="I124" s="244"/>
      <c r="J124" s="244"/>
      <c r="K124" s="244"/>
      <c r="L124" s="244"/>
      <c r="M124" s="244"/>
      <c r="N124" s="244"/>
    </row>
    <row r="125" spans="1:14" s="246" customFormat="1">
      <c r="A125" s="253"/>
      <c r="G125" s="244"/>
      <c r="H125" s="244"/>
      <c r="I125" s="244"/>
      <c r="J125" s="244"/>
      <c r="K125" s="244"/>
      <c r="L125" s="244"/>
      <c r="M125" s="244"/>
      <c r="N125" s="244"/>
    </row>
    <row r="126" spans="1:14" s="246" customFormat="1">
      <c r="A126" s="253"/>
      <c r="G126" s="244"/>
      <c r="H126" s="244"/>
      <c r="I126" s="244"/>
      <c r="J126" s="244"/>
      <c r="K126" s="244"/>
      <c r="L126" s="244"/>
      <c r="M126" s="244"/>
      <c r="N126" s="244"/>
    </row>
    <row r="127" spans="1:14" s="246" customFormat="1">
      <c r="A127" s="253"/>
      <c r="G127" s="244"/>
      <c r="H127" s="244"/>
      <c r="I127" s="244"/>
      <c r="J127" s="244"/>
      <c r="K127" s="244"/>
      <c r="L127" s="244"/>
      <c r="M127" s="244"/>
      <c r="N127" s="244"/>
    </row>
    <row r="128" spans="1:14" s="246" customFormat="1">
      <c r="A128" s="253"/>
      <c r="G128" s="244"/>
      <c r="H128" s="244"/>
      <c r="I128" s="244"/>
      <c r="J128" s="244"/>
      <c r="K128" s="244"/>
      <c r="L128" s="244"/>
      <c r="M128" s="244"/>
      <c r="N128" s="244"/>
    </row>
    <row r="129" spans="1:14" s="246" customFormat="1">
      <c r="A129" s="253"/>
      <c r="G129" s="244"/>
      <c r="H129" s="244"/>
      <c r="I129" s="244"/>
      <c r="J129" s="244"/>
      <c r="K129" s="244"/>
      <c r="L129" s="244"/>
      <c r="M129" s="244"/>
      <c r="N129" s="244"/>
    </row>
    <row r="130" spans="1:14" s="246" customFormat="1">
      <c r="A130" s="253"/>
      <c r="G130" s="244"/>
      <c r="H130" s="244"/>
      <c r="I130" s="244"/>
      <c r="J130" s="244"/>
      <c r="K130" s="244"/>
      <c r="L130" s="244"/>
      <c r="M130" s="244"/>
      <c r="N130" s="244"/>
    </row>
    <row r="131" spans="1:14" s="246" customFormat="1">
      <c r="A131" s="253"/>
      <c r="G131" s="244"/>
      <c r="H131" s="244"/>
      <c r="I131" s="244"/>
      <c r="J131" s="244"/>
      <c r="K131" s="244"/>
      <c r="L131" s="244"/>
      <c r="M131" s="244"/>
      <c r="N131" s="244"/>
    </row>
    <row r="132" spans="1:14" s="246" customFormat="1">
      <c r="A132" s="253"/>
      <c r="G132" s="244"/>
      <c r="H132" s="244"/>
      <c r="I132" s="244"/>
      <c r="J132" s="244"/>
      <c r="K132" s="244"/>
      <c r="L132" s="244"/>
      <c r="M132" s="244"/>
      <c r="N132" s="244"/>
    </row>
    <row r="133" spans="1:14" s="246" customFormat="1">
      <c r="A133" s="253"/>
      <c r="G133" s="244"/>
      <c r="H133" s="244"/>
      <c r="I133" s="244"/>
      <c r="J133" s="244"/>
      <c r="K133" s="244"/>
      <c r="L133" s="244"/>
      <c r="M133" s="244"/>
      <c r="N133" s="244"/>
    </row>
    <row r="134" spans="1:14" s="246" customFormat="1">
      <c r="A134" s="253"/>
      <c r="G134" s="244"/>
      <c r="H134" s="244"/>
      <c r="I134" s="244"/>
      <c r="J134" s="244"/>
      <c r="K134" s="244"/>
      <c r="L134" s="244"/>
      <c r="M134" s="244"/>
      <c r="N134" s="244"/>
    </row>
    <row r="135" spans="1:14" s="246" customFormat="1">
      <c r="A135" s="253"/>
      <c r="G135" s="244"/>
      <c r="H135" s="244"/>
      <c r="I135" s="244"/>
      <c r="J135" s="244"/>
      <c r="K135" s="244"/>
      <c r="L135" s="244"/>
      <c r="M135" s="244"/>
      <c r="N135" s="244"/>
    </row>
    <row r="136" spans="1:14" s="246" customFormat="1">
      <c r="A136" s="253"/>
      <c r="G136" s="244"/>
      <c r="H136" s="244"/>
      <c r="I136" s="244"/>
      <c r="J136" s="244"/>
      <c r="K136" s="244"/>
      <c r="L136" s="244"/>
      <c r="M136" s="244"/>
      <c r="N136" s="244"/>
    </row>
    <row r="137" spans="1:14" s="246" customFormat="1">
      <c r="A137" s="253"/>
      <c r="G137" s="244"/>
      <c r="H137" s="244"/>
      <c r="I137" s="244"/>
      <c r="J137" s="244"/>
      <c r="K137" s="244"/>
      <c r="L137" s="244"/>
      <c r="M137" s="244"/>
      <c r="N137" s="244"/>
    </row>
    <row r="138" spans="1:14" s="246" customFormat="1">
      <c r="A138" s="253"/>
      <c r="G138" s="244"/>
      <c r="H138" s="244"/>
      <c r="I138" s="244"/>
      <c r="J138" s="244"/>
      <c r="K138" s="244"/>
      <c r="L138" s="244"/>
      <c r="M138" s="244"/>
      <c r="N138" s="244"/>
    </row>
    <row r="139" spans="1:14" s="246" customFormat="1">
      <c r="A139" s="253"/>
      <c r="G139" s="244"/>
      <c r="H139" s="244"/>
      <c r="I139" s="244"/>
      <c r="J139" s="244"/>
      <c r="K139" s="244"/>
      <c r="L139" s="244"/>
      <c r="M139" s="244"/>
      <c r="N139" s="244"/>
    </row>
    <row r="140" spans="1:14" s="246" customFormat="1">
      <c r="A140" s="253"/>
      <c r="G140" s="244"/>
      <c r="H140" s="244"/>
      <c r="I140" s="244"/>
      <c r="J140" s="244"/>
      <c r="K140" s="244"/>
      <c r="L140" s="244"/>
      <c r="M140" s="244"/>
      <c r="N140" s="244"/>
    </row>
    <row r="141" spans="1:14" s="246" customFormat="1">
      <c r="A141" s="253"/>
      <c r="G141" s="244"/>
      <c r="H141" s="244"/>
      <c r="I141" s="244"/>
      <c r="J141" s="244"/>
      <c r="K141" s="244"/>
      <c r="L141" s="244"/>
      <c r="M141" s="244"/>
      <c r="N141" s="244"/>
    </row>
    <row r="142" spans="1:14" s="246" customFormat="1">
      <c r="A142" s="253"/>
      <c r="G142" s="244"/>
      <c r="H142" s="244"/>
      <c r="I142" s="244"/>
      <c r="J142" s="244"/>
      <c r="K142" s="244"/>
      <c r="L142" s="244"/>
      <c r="M142" s="244"/>
      <c r="N142" s="244"/>
    </row>
    <row r="143" spans="1:14" s="246" customFormat="1">
      <c r="A143" s="253"/>
      <c r="G143" s="244"/>
      <c r="H143" s="244"/>
      <c r="I143" s="244"/>
      <c r="J143" s="244"/>
      <c r="K143" s="244"/>
      <c r="L143" s="244"/>
      <c r="M143" s="244"/>
      <c r="N143" s="244"/>
    </row>
    <row r="144" spans="1:14" s="246" customFormat="1">
      <c r="A144" s="253"/>
      <c r="G144" s="244"/>
      <c r="H144" s="244"/>
      <c r="I144" s="244"/>
      <c r="J144" s="244"/>
      <c r="K144" s="244"/>
      <c r="L144" s="244"/>
      <c r="M144" s="244"/>
      <c r="N144" s="244"/>
    </row>
    <row r="145" spans="1:14" s="246" customFormat="1">
      <c r="A145" s="253"/>
      <c r="G145" s="244"/>
      <c r="H145" s="244"/>
      <c r="I145" s="244"/>
      <c r="J145" s="244"/>
      <c r="K145" s="244"/>
      <c r="L145" s="244"/>
      <c r="M145" s="244"/>
      <c r="N145" s="244"/>
    </row>
    <row r="146" spans="1:14" s="246" customFormat="1">
      <c r="A146" s="253"/>
      <c r="G146" s="244"/>
      <c r="H146" s="244"/>
      <c r="I146" s="244"/>
      <c r="J146" s="244"/>
      <c r="K146" s="244"/>
      <c r="L146" s="244"/>
      <c r="M146" s="244"/>
      <c r="N146" s="244"/>
    </row>
    <row r="147" spans="1:14" s="246" customFormat="1">
      <c r="A147" s="253"/>
      <c r="G147" s="244"/>
      <c r="H147" s="244"/>
      <c r="I147" s="244"/>
      <c r="J147" s="244"/>
      <c r="K147" s="244"/>
      <c r="L147" s="244"/>
      <c r="M147" s="244"/>
      <c r="N147" s="244"/>
    </row>
    <row r="148" spans="1:14" s="246" customFormat="1">
      <c r="A148" s="253"/>
      <c r="G148" s="244"/>
      <c r="H148" s="244"/>
      <c r="I148" s="244"/>
      <c r="J148" s="244"/>
      <c r="K148" s="244"/>
      <c r="L148" s="244"/>
      <c r="M148" s="244"/>
      <c r="N148" s="244"/>
    </row>
    <row r="149" spans="1:14" s="246" customFormat="1">
      <c r="A149" s="253"/>
      <c r="G149" s="244"/>
      <c r="H149" s="244"/>
      <c r="I149" s="244"/>
      <c r="J149" s="244"/>
      <c r="K149" s="244"/>
      <c r="L149" s="244"/>
      <c r="M149" s="244"/>
      <c r="N149" s="244"/>
    </row>
    <row r="150" spans="1:14" s="246" customFormat="1">
      <c r="A150" s="253"/>
      <c r="G150" s="244"/>
      <c r="H150" s="244"/>
      <c r="I150" s="244"/>
      <c r="J150" s="244"/>
      <c r="K150" s="244"/>
      <c r="L150" s="244"/>
      <c r="M150" s="244"/>
      <c r="N150" s="244"/>
    </row>
    <row r="151" spans="1:14" s="246" customFormat="1">
      <c r="A151" s="253"/>
      <c r="G151" s="244"/>
      <c r="H151" s="244"/>
      <c r="I151" s="244"/>
      <c r="J151" s="244"/>
      <c r="K151" s="244"/>
      <c r="L151" s="244"/>
      <c r="M151" s="244"/>
      <c r="N151" s="244"/>
    </row>
    <row r="152" spans="1:14" s="246" customFormat="1">
      <c r="A152" s="253"/>
      <c r="G152" s="244"/>
      <c r="H152" s="244"/>
      <c r="I152" s="244"/>
      <c r="J152" s="244"/>
      <c r="K152" s="244"/>
      <c r="L152" s="244"/>
      <c r="M152" s="244"/>
      <c r="N152" s="244"/>
    </row>
    <row r="153" spans="1:14" s="246" customFormat="1">
      <c r="A153" s="253"/>
      <c r="G153" s="244"/>
      <c r="H153" s="244"/>
      <c r="I153" s="244"/>
      <c r="J153" s="244"/>
      <c r="K153" s="244"/>
      <c r="L153" s="244"/>
      <c r="M153" s="244"/>
      <c r="N153" s="244"/>
    </row>
    <row r="154" spans="1:14" s="246" customFormat="1">
      <c r="A154" s="253"/>
      <c r="G154" s="244"/>
      <c r="H154" s="244"/>
      <c r="I154" s="244"/>
      <c r="J154" s="244"/>
      <c r="K154" s="244"/>
      <c r="L154" s="244"/>
      <c r="M154" s="244"/>
      <c r="N154" s="244"/>
    </row>
    <row r="155" spans="1:14" s="246" customFormat="1">
      <c r="A155" s="253"/>
      <c r="G155" s="244"/>
      <c r="H155" s="244"/>
      <c r="I155" s="244"/>
      <c r="J155" s="244"/>
      <c r="K155" s="244"/>
      <c r="L155" s="244"/>
      <c r="M155" s="244"/>
      <c r="N155" s="244"/>
    </row>
    <row r="156" spans="1:14" s="246" customFormat="1">
      <c r="A156" s="253"/>
      <c r="G156" s="244"/>
      <c r="H156" s="244"/>
      <c r="I156" s="244"/>
      <c r="J156" s="244"/>
      <c r="K156" s="244"/>
      <c r="L156" s="244"/>
      <c r="M156" s="244"/>
      <c r="N156" s="244"/>
    </row>
    <row r="157" spans="1:14" s="246" customFormat="1">
      <c r="A157" s="253"/>
      <c r="G157" s="244"/>
      <c r="H157" s="244"/>
      <c r="I157" s="244"/>
      <c r="J157" s="244"/>
      <c r="K157" s="244"/>
      <c r="L157" s="244"/>
      <c r="M157" s="244"/>
      <c r="N157" s="244"/>
    </row>
    <row r="158" spans="1:14" s="246" customFormat="1">
      <c r="A158" s="253"/>
      <c r="G158" s="244"/>
      <c r="H158" s="244"/>
      <c r="I158" s="244"/>
      <c r="J158" s="244"/>
      <c r="K158" s="244"/>
      <c r="L158" s="244"/>
      <c r="M158" s="244"/>
      <c r="N158" s="244"/>
    </row>
    <row r="159" spans="1:14" s="246" customFormat="1">
      <c r="A159" s="253"/>
      <c r="G159" s="244"/>
      <c r="H159" s="244"/>
      <c r="I159" s="244"/>
      <c r="J159" s="244"/>
      <c r="K159" s="244"/>
      <c r="L159" s="244"/>
      <c r="M159" s="244"/>
      <c r="N159" s="244"/>
    </row>
    <row r="160" spans="1:14" s="246" customFormat="1">
      <c r="A160" s="253"/>
      <c r="G160" s="244"/>
      <c r="H160" s="244"/>
      <c r="I160" s="244"/>
      <c r="J160" s="244"/>
      <c r="K160" s="244"/>
      <c r="L160" s="244"/>
      <c r="M160" s="244"/>
      <c r="N160" s="244"/>
    </row>
    <row r="161" spans="1:14" s="246" customFormat="1">
      <c r="A161" s="253"/>
      <c r="G161" s="244"/>
      <c r="H161" s="244"/>
      <c r="I161" s="244"/>
      <c r="J161" s="244"/>
      <c r="K161" s="244"/>
      <c r="L161" s="244"/>
      <c r="M161" s="244"/>
      <c r="N161" s="244"/>
    </row>
    <row r="162" spans="1:14" s="246" customFormat="1">
      <c r="A162" s="253"/>
      <c r="G162" s="244"/>
      <c r="H162" s="244"/>
      <c r="I162" s="244"/>
      <c r="J162" s="244"/>
      <c r="K162" s="244"/>
      <c r="L162" s="244"/>
      <c r="M162" s="244"/>
      <c r="N162" s="244"/>
    </row>
    <row r="163" spans="1:14" s="246" customFormat="1">
      <c r="A163" s="253"/>
      <c r="G163" s="244"/>
      <c r="H163" s="244"/>
      <c r="I163" s="244"/>
      <c r="J163" s="244"/>
      <c r="K163" s="244"/>
      <c r="L163" s="244"/>
      <c r="M163" s="244"/>
      <c r="N163" s="244"/>
    </row>
    <row r="164" spans="1:14" s="246" customFormat="1">
      <c r="A164" s="253"/>
      <c r="G164" s="244"/>
      <c r="H164" s="244"/>
      <c r="I164" s="244"/>
      <c r="J164" s="244"/>
      <c r="K164" s="244"/>
      <c r="L164" s="244"/>
      <c r="M164" s="244"/>
      <c r="N164" s="244"/>
    </row>
    <row r="165" spans="1:14" s="246" customFormat="1">
      <c r="A165" s="253"/>
      <c r="G165" s="244"/>
      <c r="H165" s="244"/>
      <c r="I165" s="244"/>
      <c r="J165" s="244"/>
      <c r="K165" s="244"/>
      <c r="L165" s="244"/>
      <c r="M165" s="244"/>
      <c r="N165" s="244"/>
    </row>
    <row r="166" spans="1:14" s="246" customFormat="1">
      <c r="A166" s="253"/>
      <c r="G166" s="244"/>
      <c r="H166" s="244"/>
      <c r="I166" s="244"/>
      <c r="J166" s="244"/>
      <c r="K166" s="244"/>
      <c r="L166" s="244"/>
      <c r="M166" s="244"/>
      <c r="N166" s="244"/>
    </row>
    <row r="167" spans="1:14" s="246" customFormat="1">
      <c r="A167" s="253"/>
      <c r="G167" s="244"/>
      <c r="H167" s="244"/>
      <c r="I167" s="244"/>
      <c r="J167" s="244"/>
      <c r="K167" s="244"/>
      <c r="L167" s="244"/>
      <c r="M167" s="244"/>
      <c r="N167" s="244"/>
    </row>
    <row r="168" spans="1:14" s="246" customFormat="1">
      <c r="A168" s="253"/>
      <c r="G168" s="244"/>
      <c r="H168" s="244"/>
      <c r="I168" s="244"/>
      <c r="J168" s="244"/>
      <c r="K168" s="244"/>
      <c r="L168" s="244"/>
      <c r="M168" s="244"/>
      <c r="N168" s="244"/>
    </row>
    <row r="169" spans="1:14" s="246" customFormat="1">
      <c r="A169" s="253"/>
      <c r="G169" s="244"/>
      <c r="H169" s="244"/>
      <c r="I169" s="244"/>
      <c r="J169" s="244"/>
      <c r="K169" s="244"/>
      <c r="L169" s="244"/>
      <c r="M169" s="244"/>
      <c r="N169" s="244"/>
    </row>
    <row r="170" spans="1:14" s="246" customFormat="1">
      <c r="A170" s="253"/>
      <c r="G170" s="244"/>
      <c r="H170" s="244"/>
      <c r="I170" s="244"/>
      <c r="J170" s="244"/>
      <c r="K170" s="244"/>
      <c r="L170" s="244"/>
      <c r="M170" s="244"/>
      <c r="N170" s="244"/>
    </row>
    <row r="171" spans="1:14" s="246" customFormat="1">
      <c r="A171" s="253"/>
      <c r="G171" s="244"/>
      <c r="H171" s="244"/>
      <c r="I171" s="244"/>
      <c r="J171" s="244"/>
      <c r="K171" s="244"/>
      <c r="L171" s="244"/>
      <c r="M171" s="244"/>
      <c r="N171" s="244"/>
    </row>
    <row r="172" spans="1:14" s="246" customFormat="1">
      <c r="A172" s="253"/>
      <c r="G172" s="244"/>
      <c r="H172" s="244"/>
      <c r="I172" s="244"/>
      <c r="J172" s="244"/>
      <c r="K172" s="244"/>
      <c r="L172" s="244"/>
      <c r="M172" s="244"/>
      <c r="N172" s="244"/>
    </row>
    <row r="173" spans="1:14" s="246" customFormat="1">
      <c r="A173" s="253"/>
      <c r="G173" s="244"/>
      <c r="H173" s="244"/>
      <c r="I173" s="244"/>
      <c r="J173" s="244"/>
      <c r="K173" s="244"/>
      <c r="L173" s="244"/>
      <c r="M173" s="244"/>
      <c r="N173" s="244"/>
    </row>
    <row r="174" spans="1:14" s="246" customFormat="1">
      <c r="A174" s="253"/>
      <c r="G174" s="244"/>
      <c r="H174" s="244"/>
      <c r="I174" s="244"/>
      <c r="J174" s="244"/>
      <c r="K174" s="244"/>
      <c r="L174" s="244"/>
      <c r="M174" s="244"/>
      <c r="N174" s="244"/>
    </row>
    <row r="175" spans="1:14" s="246" customFormat="1">
      <c r="A175" s="253"/>
      <c r="G175" s="244"/>
      <c r="H175" s="244"/>
      <c r="I175" s="244"/>
      <c r="J175" s="244"/>
      <c r="K175" s="244"/>
      <c r="L175" s="244"/>
      <c r="M175" s="244"/>
      <c r="N175" s="244"/>
    </row>
    <row r="176" spans="1:14" s="246" customFormat="1">
      <c r="A176" s="253"/>
      <c r="G176" s="244"/>
      <c r="H176" s="244"/>
      <c r="I176" s="244"/>
      <c r="J176" s="244"/>
      <c r="K176" s="244"/>
      <c r="L176" s="244"/>
      <c r="M176" s="244"/>
      <c r="N176" s="244"/>
    </row>
    <row r="177" spans="1:14" s="246" customFormat="1">
      <c r="A177" s="253"/>
      <c r="G177" s="244"/>
      <c r="H177" s="244"/>
      <c r="I177" s="244"/>
      <c r="J177" s="244"/>
      <c r="K177" s="244"/>
      <c r="L177" s="244"/>
      <c r="M177" s="244"/>
      <c r="N177" s="244"/>
    </row>
    <row r="178" spans="1:14" s="246" customFormat="1">
      <c r="A178" s="253"/>
      <c r="G178" s="244"/>
      <c r="H178" s="244"/>
      <c r="I178" s="244"/>
      <c r="J178" s="244"/>
      <c r="K178" s="244"/>
      <c r="L178" s="244"/>
      <c r="M178" s="244"/>
      <c r="N178" s="244"/>
    </row>
    <row r="179" spans="1:14" s="246" customFormat="1">
      <c r="A179" s="253"/>
      <c r="G179" s="244"/>
      <c r="H179" s="244"/>
      <c r="I179" s="244"/>
      <c r="J179" s="244"/>
      <c r="K179" s="244"/>
      <c r="L179" s="244"/>
      <c r="M179" s="244"/>
      <c r="N179" s="244"/>
    </row>
    <row r="180" spans="1:14" s="246" customFormat="1">
      <c r="A180" s="253"/>
      <c r="G180" s="244"/>
      <c r="H180" s="244"/>
      <c r="I180" s="244"/>
      <c r="J180" s="244"/>
      <c r="K180" s="244"/>
      <c r="L180" s="244"/>
      <c r="M180" s="244"/>
      <c r="N180" s="244"/>
    </row>
    <row r="181" spans="1:14" s="246" customFormat="1">
      <c r="A181" s="253"/>
      <c r="G181" s="244"/>
      <c r="H181" s="244"/>
      <c r="I181" s="244"/>
      <c r="J181" s="244"/>
      <c r="K181" s="244"/>
      <c r="L181" s="244"/>
      <c r="M181" s="244"/>
      <c r="N181" s="244"/>
    </row>
    <row r="182" spans="1:14" s="246" customFormat="1">
      <c r="A182" s="253"/>
      <c r="G182" s="244"/>
      <c r="H182" s="244"/>
      <c r="I182" s="244"/>
      <c r="J182" s="244"/>
      <c r="K182" s="244"/>
      <c r="L182" s="244"/>
      <c r="M182" s="244"/>
      <c r="N182" s="244"/>
    </row>
    <row r="183" spans="1:14" s="246" customFormat="1">
      <c r="A183" s="253"/>
      <c r="G183" s="244"/>
      <c r="H183" s="244"/>
      <c r="I183" s="244"/>
      <c r="J183" s="244"/>
      <c r="K183" s="244"/>
      <c r="L183" s="244"/>
      <c r="M183" s="244"/>
      <c r="N183" s="244"/>
    </row>
    <row r="184" spans="1:14" s="246" customFormat="1">
      <c r="A184" s="253"/>
      <c r="G184" s="244"/>
      <c r="H184" s="244"/>
      <c r="I184" s="244"/>
      <c r="J184" s="244"/>
      <c r="K184" s="244"/>
      <c r="L184" s="244"/>
      <c r="M184" s="244"/>
      <c r="N184" s="244"/>
    </row>
    <row r="185" spans="1:14" s="246" customFormat="1">
      <c r="A185" s="253"/>
      <c r="G185" s="244"/>
      <c r="H185" s="244"/>
      <c r="I185" s="244"/>
      <c r="J185" s="244"/>
      <c r="K185" s="244"/>
      <c r="L185" s="244"/>
      <c r="M185" s="244"/>
      <c r="N185" s="244"/>
    </row>
    <row r="186" spans="1:14" s="246" customFormat="1">
      <c r="A186" s="253"/>
      <c r="G186" s="244"/>
      <c r="H186" s="244"/>
      <c r="I186" s="244"/>
      <c r="J186" s="244"/>
      <c r="K186" s="244"/>
      <c r="L186" s="244"/>
      <c r="M186" s="244"/>
      <c r="N186" s="244"/>
    </row>
    <row r="187" spans="1:14" s="246" customFormat="1">
      <c r="A187" s="253"/>
      <c r="G187" s="244"/>
      <c r="H187" s="244"/>
      <c r="I187" s="244"/>
      <c r="J187" s="244"/>
      <c r="K187" s="244"/>
      <c r="L187" s="244"/>
      <c r="M187" s="244"/>
      <c r="N187" s="244"/>
    </row>
    <row r="188" spans="1:14" s="246" customFormat="1">
      <c r="A188" s="253"/>
      <c r="G188" s="244"/>
      <c r="H188" s="244"/>
      <c r="I188" s="244"/>
      <c r="J188" s="244"/>
      <c r="K188" s="244"/>
      <c r="L188" s="244"/>
      <c r="M188" s="244"/>
      <c r="N188" s="244"/>
    </row>
    <row r="189" spans="1:14" s="246" customFormat="1">
      <c r="A189" s="253"/>
      <c r="G189" s="244"/>
      <c r="H189" s="244"/>
      <c r="I189" s="244"/>
      <c r="J189" s="244"/>
      <c r="K189" s="244"/>
      <c r="L189" s="244"/>
      <c r="M189" s="244"/>
      <c r="N189" s="244"/>
    </row>
    <row r="190" spans="1:14" s="246" customFormat="1">
      <c r="A190" s="253"/>
      <c r="G190" s="244"/>
      <c r="H190" s="244"/>
      <c r="I190" s="244"/>
      <c r="J190" s="244"/>
      <c r="K190" s="244"/>
      <c r="L190" s="244"/>
      <c r="M190" s="244"/>
      <c r="N190" s="244"/>
    </row>
    <row r="191" spans="1:14" s="246" customFormat="1">
      <c r="A191" s="253"/>
      <c r="G191" s="244"/>
      <c r="H191" s="244"/>
      <c r="I191" s="244"/>
      <c r="J191" s="244"/>
      <c r="K191" s="244"/>
      <c r="L191" s="244"/>
      <c r="M191" s="244"/>
      <c r="N191" s="244"/>
    </row>
    <row r="192" spans="1:14" s="246" customFormat="1">
      <c r="A192" s="253"/>
      <c r="G192" s="244"/>
      <c r="H192" s="244"/>
      <c r="I192" s="244"/>
      <c r="J192" s="244"/>
      <c r="K192" s="244"/>
      <c r="L192" s="244"/>
      <c r="M192" s="244"/>
      <c r="N192" s="244"/>
    </row>
    <row r="193" spans="1:14" s="246" customFormat="1">
      <c r="A193" s="253"/>
      <c r="G193" s="244"/>
      <c r="H193" s="244"/>
      <c r="I193" s="244"/>
      <c r="J193" s="244"/>
      <c r="K193" s="244"/>
      <c r="L193" s="244"/>
      <c r="M193" s="244"/>
      <c r="N193" s="244"/>
    </row>
    <row r="194" spans="1:14" s="246" customFormat="1">
      <c r="A194" s="253"/>
      <c r="G194" s="244"/>
      <c r="H194" s="244"/>
      <c r="I194" s="244"/>
      <c r="J194" s="244"/>
      <c r="K194" s="244"/>
      <c r="L194" s="244"/>
      <c r="M194" s="244"/>
      <c r="N194" s="244"/>
    </row>
    <row r="195" spans="1:14" s="246" customFormat="1">
      <c r="A195" s="253"/>
      <c r="G195" s="244"/>
      <c r="H195" s="244"/>
      <c r="I195" s="244"/>
      <c r="J195" s="244"/>
      <c r="K195" s="244"/>
      <c r="L195" s="244"/>
      <c r="M195" s="244"/>
      <c r="N195" s="244"/>
    </row>
    <row r="196" spans="1:14" s="246" customFormat="1">
      <c r="A196" s="253"/>
      <c r="G196" s="244"/>
      <c r="H196" s="244"/>
      <c r="I196" s="244"/>
      <c r="J196" s="244"/>
      <c r="K196" s="244"/>
      <c r="L196" s="244"/>
      <c r="M196" s="244"/>
      <c r="N196" s="244"/>
    </row>
    <row r="197" spans="1:14" s="246" customFormat="1">
      <c r="A197" s="253"/>
      <c r="G197" s="244"/>
      <c r="H197" s="244"/>
      <c r="I197" s="244"/>
      <c r="J197" s="244"/>
      <c r="K197" s="244"/>
      <c r="L197" s="244"/>
      <c r="M197" s="244"/>
      <c r="N197" s="244"/>
    </row>
    <row r="198" spans="1:14" s="246" customFormat="1">
      <c r="A198" s="253"/>
      <c r="G198" s="244"/>
      <c r="H198" s="244"/>
      <c r="I198" s="244"/>
      <c r="J198" s="244"/>
      <c r="K198" s="244"/>
      <c r="L198" s="244"/>
      <c r="M198" s="244"/>
      <c r="N198" s="244"/>
    </row>
    <row r="199" spans="1:14" s="246" customFormat="1">
      <c r="A199" s="253"/>
      <c r="G199" s="244"/>
      <c r="H199" s="244"/>
      <c r="I199" s="244"/>
      <c r="J199" s="244"/>
      <c r="K199" s="244"/>
      <c r="L199" s="244"/>
      <c r="M199" s="244"/>
      <c r="N199" s="244"/>
    </row>
    <row r="200" spans="1:14" s="246" customFormat="1">
      <c r="A200" s="253"/>
      <c r="G200" s="244"/>
      <c r="H200" s="244"/>
      <c r="I200" s="244"/>
      <c r="J200" s="244"/>
      <c r="K200" s="244"/>
      <c r="L200" s="244"/>
      <c r="M200" s="244"/>
      <c r="N200" s="244"/>
    </row>
    <row r="201" spans="1:14" s="246" customFormat="1">
      <c r="A201" s="253"/>
      <c r="G201" s="244"/>
      <c r="H201" s="244"/>
      <c r="I201" s="244"/>
      <c r="J201" s="244"/>
      <c r="K201" s="244"/>
      <c r="L201" s="244"/>
      <c r="M201" s="244"/>
      <c r="N201" s="244"/>
    </row>
    <row r="202" spans="1:14" s="246" customFormat="1">
      <c r="A202" s="253"/>
      <c r="G202" s="244"/>
      <c r="H202" s="244"/>
      <c r="I202" s="244"/>
      <c r="J202" s="244"/>
      <c r="K202" s="244"/>
      <c r="L202" s="244"/>
      <c r="M202" s="244"/>
      <c r="N202" s="244"/>
    </row>
    <row r="203" spans="1:14" s="246" customFormat="1">
      <c r="A203" s="253"/>
      <c r="G203" s="244"/>
      <c r="H203" s="244"/>
      <c r="I203" s="244"/>
      <c r="J203" s="244"/>
      <c r="K203" s="244"/>
      <c r="L203" s="244"/>
      <c r="M203" s="244"/>
      <c r="N203" s="244"/>
    </row>
    <row r="204" spans="1:14" s="246" customFormat="1">
      <c r="A204" s="253"/>
      <c r="G204" s="244"/>
      <c r="H204" s="244"/>
      <c r="I204" s="244"/>
      <c r="J204" s="244"/>
      <c r="K204" s="244"/>
      <c r="L204" s="244"/>
      <c r="M204" s="244"/>
      <c r="N204" s="244"/>
    </row>
    <row r="205" spans="1:14" s="246" customFormat="1">
      <c r="A205" s="253"/>
      <c r="G205" s="244"/>
      <c r="H205" s="244"/>
      <c r="I205" s="244"/>
      <c r="J205" s="244"/>
      <c r="K205" s="244"/>
      <c r="L205" s="244"/>
      <c r="M205" s="244"/>
      <c r="N205" s="244"/>
    </row>
    <row r="206" spans="1:14" s="246" customFormat="1">
      <c r="A206" s="253"/>
      <c r="G206" s="244"/>
      <c r="H206" s="244"/>
      <c r="I206" s="244"/>
      <c r="J206" s="244"/>
      <c r="K206" s="244"/>
      <c r="L206" s="244"/>
      <c r="M206" s="244"/>
      <c r="N206" s="244"/>
    </row>
    <row r="207" spans="1:14" s="246" customFormat="1">
      <c r="A207" s="253"/>
      <c r="G207" s="244"/>
      <c r="H207" s="244"/>
      <c r="I207" s="244"/>
      <c r="J207" s="244"/>
      <c r="K207" s="244"/>
      <c r="L207" s="244"/>
      <c r="M207" s="244"/>
      <c r="N207" s="244"/>
    </row>
    <row r="208" spans="1:14" s="246" customFormat="1">
      <c r="A208" s="253"/>
      <c r="G208" s="244"/>
      <c r="H208" s="244"/>
      <c r="I208" s="244"/>
      <c r="J208" s="244"/>
      <c r="K208" s="244"/>
      <c r="L208" s="244"/>
      <c r="M208" s="244"/>
      <c r="N208" s="244"/>
    </row>
    <row r="209" spans="1:14" s="246" customFormat="1">
      <c r="A209" s="253"/>
      <c r="G209" s="244"/>
      <c r="H209" s="244"/>
      <c r="I209" s="244"/>
      <c r="J209" s="244"/>
      <c r="K209" s="244"/>
      <c r="L209" s="244"/>
      <c r="M209" s="244"/>
      <c r="N209" s="244"/>
    </row>
    <row r="210" spans="1:14" s="246" customFormat="1">
      <c r="A210" s="253"/>
      <c r="G210" s="244"/>
      <c r="H210" s="244"/>
      <c r="I210" s="244"/>
      <c r="J210" s="244"/>
      <c r="K210" s="244"/>
      <c r="L210" s="244"/>
      <c r="M210" s="244"/>
      <c r="N210" s="244"/>
    </row>
    <row r="211" spans="1:14" s="246" customFormat="1">
      <c r="A211" s="253"/>
      <c r="G211" s="244"/>
      <c r="H211" s="244"/>
      <c r="I211" s="244"/>
      <c r="J211" s="244"/>
      <c r="K211" s="244"/>
      <c r="L211" s="244"/>
      <c r="M211" s="244"/>
      <c r="N211" s="244"/>
    </row>
    <row r="212" spans="1:14" s="246" customFormat="1">
      <c r="A212" s="253"/>
      <c r="G212" s="244"/>
      <c r="H212" s="244"/>
      <c r="I212" s="244"/>
      <c r="J212" s="244"/>
      <c r="K212" s="244"/>
      <c r="L212" s="244"/>
      <c r="M212" s="244"/>
      <c r="N212" s="244"/>
    </row>
    <row r="213" spans="1:14" s="246" customFormat="1">
      <c r="A213" s="253"/>
      <c r="G213" s="244"/>
      <c r="H213" s="244"/>
      <c r="I213" s="244"/>
      <c r="J213" s="244"/>
      <c r="K213" s="244"/>
      <c r="L213" s="244"/>
      <c r="M213" s="244"/>
      <c r="N213" s="244"/>
    </row>
    <row r="214" spans="1:14" s="246" customFormat="1">
      <c r="A214" s="253"/>
      <c r="G214" s="244"/>
      <c r="H214" s="244"/>
      <c r="I214" s="244"/>
      <c r="J214" s="244"/>
      <c r="K214" s="244"/>
      <c r="L214" s="244"/>
      <c r="M214" s="244"/>
      <c r="N214" s="244"/>
    </row>
    <row r="215" spans="1:14" s="246" customFormat="1">
      <c r="A215" s="253"/>
      <c r="G215" s="244"/>
      <c r="H215" s="244"/>
      <c r="I215" s="244"/>
      <c r="J215" s="244"/>
      <c r="K215" s="244"/>
      <c r="L215" s="244"/>
      <c r="M215" s="244"/>
      <c r="N215" s="244"/>
    </row>
    <row r="216" spans="1:14" s="246" customFormat="1">
      <c r="A216" s="253"/>
      <c r="G216" s="244"/>
      <c r="H216" s="244"/>
      <c r="I216" s="244"/>
      <c r="J216" s="244"/>
      <c r="K216" s="244"/>
      <c r="L216" s="244"/>
      <c r="M216" s="244"/>
      <c r="N216" s="244"/>
    </row>
    <row r="217" spans="1:14" s="246" customFormat="1">
      <c r="A217" s="253"/>
      <c r="G217" s="244"/>
      <c r="H217" s="244"/>
      <c r="I217" s="244"/>
      <c r="J217" s="244"/>
      <c r="K217" s="244"/>
      <c r="L217" s="244"/>
      <c r="M217" s="244"/>
      <c r="N217" s="244"/>
    </row>
    <row r="218" spans="1:14" s="246" customFormat="1">
      <c r="A218" s="253"/>
      <c r="G218" s="244"/>
      <c r="H218" s="244"/>
      <c r="I218" s="244"/>
      <c r="J218" s="244"/>
      <c r="K218" s="244"/>
      <c r="L218" s="244"/>
      <c r="M218" s="244"/>
      <c r="N218" s="244"/>
    </row>
    <row r="219" spans="1:14" s="246" customFormat="1">
      <c r="A219" s="253"/>
      <c r="G219" s="244"/>
      <c r="H219" s="244"/>
      <c r="I219" s="244"/>
      <c r="J219" s="244"/>
      <c r="K219" s="244"/>
      <c r="L219" s="244"/>
      <c r="M219" s="244"/>
      <c r="N219" s="244"/>
    </row>
    <row r="220" spans="1:14" s="246" customFormat="1">
      <c r="A220" s="253"/>
      <c r="G220" s="244"/>
      <c r="H220" s="244"/>
      <c r="I220" s="244"/>
      <c r="J220" s="244"/>
      <c r="K220" s="244"/>
      <c r="L220" s="244"/>
      <c r="M220" s="244"/>
      <c r="N220" s="244"/>
    </row>
    <row r="221" spans="1:14" s="246" customFormat="1">
      <c r="A221" s="253"/>
      <c r="G221" s="244"/>
      <c r="H221" s="244"/>
      <c r="I221" s="244"/>
      <c r="J221" s="244"/>
      <c r="K221" s="244"/>
      <c r="L221" s="244"/>
      <c r="M221" s="244"/>
      <c r="N221" s="244"/>
    </row>
    <row r="222" spans="1:14" s="246" customFormat="1">
      <c r="A222" s="253"/>
      <c r="G222" s="244"/>
      <c r="H222" s="244"/>
      <c r="I222" s="244"/>
      <c r="J222" s="244"/>
      <c r="K222" s="244"/>
      <c r="L222" s="244"/>
      <c r="M222" s="244"/>
      <c r="N222" s="244"/>
    </row>
    <row r="223" spans="1:14" s="246" customFormat="1">
      <c r="A223" s="253"/>
      <c r="G223" s="244"/>
      <c r="H223" s="244"/>
      <c r="I223" s="244"/>
      <c r="J223" s="244"/>
      <c r="K223" s="244"/>
      <c r="L223" s="244"/>
      <c r="M223" s="244"/>
      <c r="N223" s="244"/>
    </row>
    <row r="224" spans="1:14" s="246" customFormat="1">
      <c r="A224" s="253"/>
      <c r="G224" s="244"/>
      <c r="H224" s="244"/>
      <c r="I224" s="244"/>
      <c r="J224" s="244"/>
      <c r="K224" s="244"/>
      <c r="L224" s="244"/>
      <c r="M224" s="244"/>
      <c r="N224" s="244"/>
    </row>
    <row r="225" spans="1:14" s="246" customFormat="1">
      <c r="A225" s="253"/>
      <c r="G225" s="244"/>
      <c r="H225" s="244"/>
      <c r="I225" s="244"/>
      <c r="J225" s="244"/>
      <c r="K225" s="244"/>
      <c r="L225" s="244"/>
      <c r="M225" s="244"/>
      <c r="N225" s="244"/>
    </row>
    <row r="226" spans="1:14" s="246" customFormat="1">
      <c r="A226" s="253"/>
      <c r="G226" s="244"/>
      <c r="H226" s="244"/>
      <c r="I226" s="244"/>
      <c r="J226" s="244"/>
      <c r="K226" s="244"/>
      <c r="L226" s="244"/>
      <c r="M226" s="244"/>
      <c r="N226" s="244"/>
    </row>
    <row r="227" spans="1:14" s="246" customFormat="1">
      <c r="A227" s="253"/>
      <c r="G227" s="244"/>
      <c r="H227" s="244"/>
      <c r="I227" s="244"/>
      <c r="J227" s="244"/>
      <c r="K227" s="244"/>
      <c r="L227" s="244"/>
      <c r="M227" s="244"/>
      <c r="N227" s="244"/>
    </row>
    <row r="228" spans="1:14" s="246" customFormat="1">
      <c r="A228" s="253"/>
      <c r="G228" s="244"/>
      <c r="H228" s="244"/>
      <c r="I228" s="244"/>
      <c r="J228" s="244"/>
      <c r="K228" s="244"/>
      <c r="L228" s="244"/>
      <c r="M228" s="244"/>
      <c r="N228" s="244"/>
    </row>
    <row r="229" spans="1:14" s="246" customFormat="1">
      <c r="A229" s="253"/>
      <c r="G229" s="244"/>
      <c r="H229" s="244"/>
      <c r="I229" s="244"/>
      <c r="J229" s="244"/>
      <c r="K229" s="244"/>
      <c r="L229" s="244"/>
      <c r="M229" s="244"/>
      <c r="N229" s="244"/>
    </row>
    <row r="230" spans="1:14" s="246" customFormat="1">
      <c r="A230" s="253"/>
      <c r="G230" s="244"/>
      <c r="H230" s="244"/>
      <c r="I230" s="244"/>
      <c r="J230" s="244"/>
      <c r="K230" s="244"/>
      <c r="L230" s="244"/>
      <c r="M230" s="244"/>
      <c r="N230" s="244"/>
    </row>
    <row r="231" spans="1:14" s="246" customFormat="1">
      <c r="A231" s="253"/>
      <c r="G231" s="244"/>
      <c r="H231" s="244"/>
      <c r="I231" s="244"/>
      <c r="J231" s="244"/>
      <c r="K231" s="244"/>
      <c r="L231" s="244"/>
      <c r="M231" s="244"/>
      <c r="N231" s="244"/>
    </row>
    <row r="232" spans="1:14" s="246" customFormat="1">
      <c r="A232" s="253"/>
      <c r="G232" s="244"/>
      <c r="H232" s="244"/>
      <c r="I232" s="244"/>
      <c r="J232" s="244"/>
      <c r="K232" s="244"/>
      <c r="L232" s="244"/>
      <c r="M232" s="244"/>
      <c r="N232" s="244"/>
    </row>
    <row r="233" spans="1:14" s="246" customFormat="1">
      <c r="A233" s="253"/>
      <c r="G233" s="244"/>
      <c r="H233" s="244"/>
      <c r="I233" s="244"/>
      <c r="J233" s="244"/>
      <c r="K233" s="244"/>
      <c r="L233" s="244"/>
      <c r="M233" s="244"/>
      <c r="N233" s="244"/>
    </row>
    <row r="234" spans="1:14" s="246" customFormat="1">
      <c r="A234" s="253"/>
      <c r="G234" s="244"/>
      <c r="H234" s="244"/>
      <c r="I234" s="244"/>
      <c r="J234" s="244"/>
      <c r="K234" s="244"/>
      <c r="L234" s="244"/>
      <c r="M234" s="244"/>
      <c r="N234" s="244"/>
    </row>
    <row r="235" spans="1:14" s="246" customFormat="1">
      <c r="A235" s="253"/>
      <c r="G235" s="244"/>
      <c r="H235" s="244"/>
      <c r="I235" s="244"/>
      <c r="J235" s="244"/>
      <c r="K235" s="244"/>
      <c r="L235" s="244"/>
      <c r="M235" s="244"/>
      <c r="N235" s="244"/>
    </row>
    <row r="236" spans="1:14" s="246" customFormat="1">
      <c r="A236" s="253"/>
      <c r="G236" s="244"/>
      <c r="H236" s="244"/>
      <c r="I236" s="244"/>
      <c r="J236" s="244"/>
      <c r="K236" s="244"/>
      <c r="L236" s="244"/>
      <c r="M236" s="244"/>
      <c r="N236" s="244"/>
    </row>
    <row r="237" spans="1:14" s="246" customFormat="1">
      <c r="A237" s="253"/>
      <c r="G237" s="244"/>
      <c r="H237" s="244"/>
      <c r="I237" s="244"/>
      <c r="J237" s="244"/>
      <c r="K237" s="244"/>
      <c r="L237" s="244"/>
      <c r="M237" s="244"/>
      <c r="N237" s="244"/>
    </row>
    <row r="238" spans="1:14" s="246" customFormat="1">
      <c r="A238" s="253"/>
      <c r="G238" s="244"/>
      <c r="H238" s="244"/>
      <c r="I238" s="244"/>
      <c r="J238" s="244"/>
      <c r="K238" s="244"/>
      <c r="L238" s="244"/>
      <c r="M238" s="244"/>
      <c r="N238" s="244"/>
    </row>
    <row r="239" spans="1:14" s="246" customFormat="1">
      <c r="A239" s="253"/>
      <c r="G239" s="244"/>
      <c r="H239" s="244"/>
      <c r="I239" s="244"/>
      <c r="J239" s="244"/>
      <c r="K239" s="244"/>
      <c r="L239" s="244"/>
      <c r="M239" s="244"/>
      <c r="N239" s="244"/>
    </row>
    <row r="240" spans="1:14" s="246" customFormat="1">
      <c r="A240" s="253"/>
      <c r="G240" s="244"/>
      <c r="H240" s="244"/>
      <c r="I240" s="244"/>
      <c r="J240" s="244"/>
      <c r="K240" s="244"/>
      <c r="L240" s="244"/>
      <c r="M240" s="244"/>
      <c r="N240" s="244"/>
    </row>
    <row r="241" spans="1:14" s="246" customFormat="1">
      <c r="A241" s="253"/>
      <c r="G241" s="244"/>
      <c r="H241" s="244"/>
      <c r="I241" s="244"/>
      <c r="J241" s="244"/>
      <c r="K241" s="244"/>
      <c r="L241" s="244"/>
      <c r="M241" s="244"/>
      <c r="N241" s="244"/>
    </row>
    <row r="242" spans="1:14" s="246" customFormat="1">
      <c r="A242" s="253"/>
      <c r="G242" s="244"/>
      <c r="H242" s="244"/>
      <c r="I242" s="244"/>
      <c r="J242" s="244"/>
      <c r="K242" s="244"/>
      <c r="L242" s="244"/>
      <c r="M242" s="244"/>
      <c r="N242" s="244"/>
    </row>
    <row r="243" spans="1:14" s="246" customFormat="1">
      <c r="A243" s="253"/>
      <c r="G243" s="244"/>
      <c r="H243" s="244"/>
      <c r="I243" s="244"/>
      <c r="J243" s="244"/>
      <c r="K243" s="244"/>
      <c r="L243" s="244"/>
      <c r="M243" s="244"/>
      <c r="N243" s="244"/>
    </row>
    <row r="244" spans="1:14" s="246" customFormat="1">
      <c r="A244" s="253"/>
      <c r="G244" s="244"/>
      <c r="H244" s="244"/>
      <c r="I244" s="244"/>
      <c r="J244" s="244"/>
      <c r="K244" s="244"/>
      <c r="L244" s="244"/>
      <c r="M244" s="244"/>
      <c r="N244" s="244"/>
    </row>
    <row r="245" spans="1:14" s="246" customFormat="1">
      <c r="A245" s="253"/>
      <c r="G245" s="244"/>
      <c r="H245" s="244"/>
      <c r="I245" s="244"/>
      <c r="J245" s="244"/>
      <c r="K245" s="244"/>
      <c r="L245" s="244"/>
      <c r="M245" s="244"/>
      <c r="N245" s="244"/>
    </row>
    <row r="246" spans="1:14" s="246" customFormat="1">
      <c r="A246" s="253"/>
      <c r="G246" s="244"/>
      <c r="H246" s="244"/>
      <c r="I246" s="244"/>
      <c r="J246" s="244"/>
      <c r="K246" s="244"/>
      <c r="L246" s="244"/>
      <c r="M246" s="244"/>
      <c r="N246" s="244"/>
    </row>
    <row r="247" spans="1:14" s="246" customFormat="1">
      <c r="A247" s="253"/>
      <c r="G247" s="244"/>
      <c r="H247" s="244"/>
      <c r="I247" s="244"/>
      <c r="J247" s="244"/>
      <c r="K247" s="244"/>
      <c r="L247" s="244"/>
      <c r="M247" s="244"/>
      <c r="N247" s="244"/>
    </row>
    <row r="248" spans="1:14" s="246" customFormat="1">
      <c r="A248" s="253"/>
      <c r="G248" s="244"/>
      <c r="H248" s="244"/>
      <c r="I248" s="244"/>
      <c r="J248" s="244"/>
      <c r="K248" s="244"/>
      <c r="L248" s="244"/>
      <c r="M248" s="244"/>
      <c r="N248" s="244"/>
    </row>
    <row r="249" spans="1:14" s="246" customFormat="1">
      <c r="A249" s="253"/>
      <c r="G249" s="244"/>
      <c r="H249" s="244"/>
      <c r="I249" s="244"/>
      <c r="J249" s="244"/>
      <c r="K249" s="244"/>
      <c r="L249" s="244"/>
      <c r="M249" s="244"/>
      <c r="N249" s="244"/>
    </row>
    <row r="250" spans="1:14" s="246" customFormat="1">
      <c r="A250" s="253"/>
      <c r="G250" s="244"/>
      <c r="H250" s="244"/>
      <c r="I250" s="244"/>
      <c r="J250" s="244"/>
      <c r="K250" s="244"/>
      <c r="L250" s="244"/>
      <c r="M250" s="244"/>
      <c r="N250" s="244"/>
    </row>
    <row r="251" spans="1:14" s="246" customFormat="1">
      <c r="A251" s="253"/>
      <c r="G251" s="244"/>
      <c r="H251" s="244"/>
      <c r="I251" s="244"/>
      <c r="J251" s="244"/>
      <c r="K251" s="244"/>
      <c r="L251" s="244"/>
      <c r="M251" s="244"/>
      <c r="N251" s="244"/>
    </row>
    <row r="252" spans="1:14" s="246" customFormat="1">
      <c r="A252" s="253"/>
      <c r="G252" s="244"/>
      <c r="H252" s="244"/>
      <c r="I252" s="244"/>
      <c r="J252" s="244"/>
      <c r="K252" s="244"/>
      <c r="L252" s="244"/>
      <c r="M252" s="244"/>
      <c r="N252" s="244"/>
    </row>
    <row r="253" spans="1:14" s="246" customFormat="1">
      <c r="A253" s="253"/>
      <c r="G253" s="244"/>
      <c r="H253" s="244"/>
      <c r="I253" s="244"/>
      <c r="J253" s="244"/>
      <c r="K253" s="244"/>
      <c r="L253" s="244"/>
      <c r="M253" s="244"/>
      <c r="N253" s="244"/>
    </row>
    <row r="254" spans="1:14" s="246" customFormat="1">
      <c r="A254" s="253"/>
      <c r="G254" s="244"/>
      <c r="H254" s="244"/>
      <c r="I254" s="244"/>
      <c r="J254" s="244"/>
      <c r="K254" s="244"/>
      <c r="L254" s="244"/>
      <c r="M254" s="244"/>
      <c r="N254" s="244"/>
    </row>
    <row r="255" spans="1:14" s="246" customFormat="1">
      <c r="A255" s="253"/>
      <c r="G255" s="244"/>
      <c r="H255" s="244"/>
      <c r="I255" s="244"/>
      <c r="J255" s="244"/>
      <c r="K255" s="244"/>
      <c r="L255" s="244"/>
      <c r="M255" s="244"/>
      <c r="N255" s="244"/>
    </row>
    <row r="256" spans="1:14" s="246" customFormat="1">
      <c r="A256" s="253"/>
      <c r="G256" s="244"/>
      <c r="H256" s="244"/>
      <c r="I256" s="244"/>
      <c r="J256" s="244"/>
      <c r="K256" s="244"/>
      <c r="L256" s="244"/>
      <c r="M256" s="244"/>
      <c r="N256" s="244"/>
    </row>
    <row r="257" spans="1:14" s="246" customFormat="1">
      <c r="A257" s="253"/>
      <c r="G257" s="244"/>
      <c r="H257" s="244"/>
      <c r="I257" s="244"/>
      <c r="J257" s="244"/>
      <c r="K257" s="244"/>
      <c r="L257" s="244"/>
      <c r="M257" s="244"/>
      <c r="N257" s="244"/>
    </row>
    <row r="258" spans="1:14" s="246" customFormat="1">
      <c r="A258" s="253"/>
      <c r="G258" s="244"/>
      <c r="H258" s="244"/>
      <c r="I258" s="244"/>
      <c r="J258" s="244"/>
      <c r="K258" s="244"/>
      <c r="L258" s="244"/>
      <c r="M258" s="244"/>
      <c r="N258" s="244"/>
    </row>
    <row r="259" spans="1:14" s="246" customFormat="1">
      <c r="A259" s="253"/>
      <c r="G259" s="244"/>
      <c r="H259" s="244"/>
      <c r="I259" s="244"/>
      <c r="J259" s="244"/>
      <c r="K259" s="244"/>
      <c r="L259" s="244"/>
      <c r="M259" s="244"/>
      <c r="N259" s="244"/>
    </row>
    <row r="260" spans="1:14" s="246" customFormat="1">
      <c r="A260" s="253"/>
      <c r="G260" s="244"/>
      <c r="H260" s="244"/>
      <c r="I260" s="244"/>
      <c r="J260" s="244"/>
      <c r="K260" s="244"/>
      <c r="L260" s="244"/>
      <c r="M260" s="244"/>
      <c r="N260" s="244"/>
    </row>
    <row r="261" spans="1:14" s="246" customFormat="1">
      <c r="A261" s="253"/>
      <c r="G261" s="244"/>
      <c r="H261" s="244"/>
      <c r="I261" s="244"/>
      <c r="J261" s="244"/>
      <c r="K261" s="244"/>
      <c r="L261" s="244"/>
      <c r="M261" s="244"/>
      <c r="N261" s="244"/>
    </row>
    <row r="262" spans="1:14" s="246" customFormat="1">
      <c r="A262" s="253"/>
      <c r="G262" s="244"/>
      <c r="H262" s="244"/>
      <c r="I262" s="244"/>
      <c r="J262" s="244"/>
      <c r="K262" s="244"/>
      <c r="L262" s="244"/>
      <c r="M262" s="244"/>
      <c r="N262" s="244"/>
    </row>
    <row r="263" spans="1:14" s="246" customFormat="1">
      <c r="A263" s="253"/>
      <c r="G263" s="244"/>
      <c r="H263" s="244"/>
      <c r="I263" s="244"/>
      <c r="J263" s="244"/>
      <c r="K263" s="244"/>
      <c r="L263" s="244"/>
      <c r="M263" s="244"/>
      <c r="N263" s="244"/>
    </row>
    <row r="264" spans="1:14" s="246" customFormat="1">
      <c r="A264" s="253"/>
      <c r="G264" s="244"/>
      <c r="H264" s="244"/>
      <c r="I264" s="244"/>
      <c r="J264" s="244"/>
      <c r="K264" s="244"/>
      <c r="L264" s="244"/>
      <c r="M264" s="244"/>
      <c r="N264" s="244"/>
    </row>
    <row r="265" spans="1:14" s="246" customFormat="1">
      <c r="A265" s="253"/>
      <c r="G265" s="244"/>
      <c r="H265" s="244"/>
      <c r="I265" s="244"/>
      <c r="J265" s="244"/>
      <c r="K265" s="244"/>
      <c r="L265" s="244"/>
      <c r="M265" s="244"/>
      <c r="N265" s="244"/>
    </row>
    <row r="266" spans="1:14" s="246" customFormat="1">
      <c r="A266" s="253"/>
      <c r="G266" s="244"/>
      <c r="H266" s="244"/>
      <c r="I266" s="244"/>
      <c r="J266" s="244"/>
      <c r="K266" s="244"/>
      <c r="L266" s="244"/>
      <c r="M266" s="244"/>
      <c r="N266" s="244"/>
    </row>
    <row r="267" spans="1:14" s="246" customFormat="1">
      <c r="A267" s="253"/>
      <c r="G267" s="244"/>
      <c r="H267" s="244"/>
      <c r="I267" s="244"/>
      <c r="J267" s="244"/>
      <c r="K267" s="244"/>
      <c r="L267" s="244"/>
      <c r="M267" s="244"/>
      <c r="N267" s="244"/>
    </row>
    <row r="268" spans="1:14" s="246" customFormat="1">
      <c r="A268" s="253"/>
      <c r="G268" s="244"/>
      <c r="H268" s="244"/>
      <c r="I268" s="244"/>
      <c r="J268" s="244"/>
      <c r="K268" s="244"/>
      <c r="L268" s="244"/>
      <c r="M268" s="244"/>
      <c r="N268" s="244"/>
    </row>
    <row r="269" spans="1:14" s="246" customFormat="1">
      <c r="A269" s="253"/>
      <c r="G269" s="244"/>
      <c r="H269" s="244"/>
      <c r="I269" s="244"/>
      <c r="J269" s="244"/>
      <c r="K269" s="244"/>
      <c r="L269" s="244"/>
      <c r="M269" s="244"/>
      <c r="N269" s="244"/>
    </row>
    <row r="270" spans="1:14" s="246" customFormat="1">
      <c r="A270" s="253"/>
      <c r="G270" s="244"/>
      <c r="H270" s="244"/>
      <c r="I270" s="244"/>
      <c r="J270" s="244"/>
      <c r="K270" s="244"/>
      <c r="L270" s="244"/>
      <c r="M270" s="244"/>
      <c r="N270" s="244"/>
    </row>
    <row r="271" spans="1:14" s="246" customFormat="1">
      <c r="A271" s="253"/>
      <c r="G271" s="244"/>
      <c r="H271" s="244"/>
      <c r="I271" s="244"/>
      <c r="J271" s="244"/>
      <c r="K271" s="244"/>
      <c r="L271" s="244"/>
      <c r="M271" s="244"/>
      <c r="N271" s="244"/>
    </row>
    <row r="272" spans="1:14" s="246" customFormat="1">
      <c r="A272" s="253"/>
      <c r="G272" s="244"/>
      <c r="H272" s="244"/>
      <c r="I272" s="244"/>
      <c r="J272" s="244"/>
      <c r="K272" s="244"/>
      <c r="L272" s="244"/>
      <c r="M272" s="244"/>
      <c r="N272" s="244"/>
    </row>
    <row r="273" spans="1:14" s="246" customFormat="1">
      <c r="A273" s="253"/>
      <c r="G273" s="244"/>
      <c r="H273" s="244"/>
      <c r="I273" s="244"/>
      <c r="J273" s="244"/>
      <c r="K273" s="244"/>
      <c r="L273" s="244"/>
      <c r="M273" s="244"/>
      <c r="N273" s="244"/>
    </row>
    <row r="274" spans="1:14" s="246" customFormat="1">
      <c r="A274" s="253"/>
      <c r="G274" s="244"/>
      <c r="H274" s="244"/>
      <c r="I274" s="244"/>
      <c r="J274" s="244"/>
      <c r="K274" s="244"/>
      <c r="L274" s="244"/>
      <c r="M274" s="244"/>
      <c r="N274" s="244"/>
    </row>
    <row r="275" spans="1:14" s="246" customFormat="1">
      <c r="A275" s="253"/>
      <c r="G275" s="244"/>
      <c r="H275" s="244"/>
      <c r="I275" s="244"/>
      <c r="J275" s="244"/>
      <c r="K275" s="244"/>
      <c r="L275" s="244"/>
      <c r="M275" s="244"/>
      <c r="N275" s="244"/>
    </row>
    <row r="276" spans="1:14" s="246" customFormat="1">
      <c r="A276" s="253"/>
      <c r="G276" s="244"/>
      <c r="H276" s="244"/>
      <c r="I276" s="244"/>
      <c r="J276" s="244"/>
      <c r="K276" s="244"/>
      <c r="L276" s="244"/>
      <c r="M276" s="244"/>
      <c r="N276" s="244"/>
    </row>
    <row r="277" spans="1:14" s="246" customFormat="1">
      <c r="A277" s="253"/>
      <c r="G277" s="244"/>
      <c r="H277" s="244"/>
      <c r="I277" s="244"/>
      <c r="J277" s="244"/>
      <c r="K277" s="244"/>
      <c r="L277" s="244"/>
      <c r="M277" s="244"/>
      <c r="N277" s="244"/>
    </row>
  </sheetData>
  <mergeCells count="13">
    <mergeCell ref="A2:G2"/>
    <mergeCell ref="A4:A5"/>
    <mergeCell ref="B4:B5"/>
    <mergeCell ref="C4:C5"/>
    <mergeCell ref="D4:D5"/>
    <mergeCell ref="E4:E5"/>
    <mergeCell ref="F4:F5"/>
    <mergeCell ref="G4:G5"/>
    <mergeCell ref="A73:B73"/>
    <mergeCell ref="C73:D73"/>
    <mergeCell ref="F73:G73"/>
    <mergeCell ref="C74:D74"/>
    <mergeCell ref="F74:G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79"/>
  <sheetViews>
    <sheetView view="pageBreakPreview" topLeftCell="A46" zoomScale="60" zoomScaleNormal="100" workbookViewId="0">
      <selection activeCell="D55" sqref="D55"/>
    </sheetView>
  </sheetViews>
  <sheetFormatPr defaultRowHeight="18.75"/>
  <cols>
    <col min="1" max="1" width="71.5703125" style="1" customWidth="1"/>
    <col min="2" max="2" width="12.7109375" style="5" customWidth="1"/>
    <col min="3" max="3" width="17.85546875" style="5" customWidth="1"/>
    <col min="4" max="4" width="18.5703125" style="5" customWidth="1"/>
    <col min="5" max="5" width="18.85546875" style="5" customWidth="1"/>
    <col min="6" max="6" width="19.5703125" style="5" customWidth="1"/>
    <col min="7" max="7" width="19" style="1" customWidth="1"/>
    <col min="8" max="8" width="17.7109375" style="1" customWidth="1"/>
    <col min="9" max="16384" width="9.140625" style="1"/>
  </cols>
  <sheetData>
    <row r="2" spans="1:9" ht="27.75" customHeight="1">
      <c r="A2" s="399" t="s">
        <v>113</v>
      </c>
      <c r="B2" s="399"/>
      <c r="C2" s="399"/>
      <c r="D2" s="399"/>
      <c r="E2" s="399"/>
      <c r="F2" s="399"/>
      <c r="G2" s="399"/>
    </row>
    <row r="3" spans="1:9" ht="28.5" customHeight="1">
      <c r="A3" s="8"/>
      <c r="B3" s="9"/>
      <c r="C3" s="8"/>
      <c r="D3" s="8"/>
      <c r="E3" s="8"/>
      <c r="F3" s="9"/>
      <c r="G3" s="8"/>
    </row>
    <row r="4" spans="1:9" ht="41.25" customHeight="1">
      <c r="A4" s="400" t="s">
        <v>22</v>
      </c>
      <c r="B4" s="401" t="s">
        <v>4</v>
      </c>
      <c r="C4" s="402" t="s">
        <v>370</v>
      </c>
      <c r="D4" s="403" t="s">
        <v>371</v>
      </c>
      <c r="E4" s="403" t="s">
        <v>359</v>
      </c>
      <c r="F4" s="404" t="s">
        <v>153</v>
      </c>
      <c r="G4" s="401" t="s">
        <v>154</v>
      </c>
    </row>
    <row r="5" spans="1:9" ht="27.75" customHeight="1">
      <c r="A5" s="400"/>
      <c r="B5" s="401"/>
      <c r="C5" s="402"/>
      <c r="D5" s="403"/>
      <c r="E5" s="403"/>
      <c r="F5" s="404"/>
      <c r="G5" s="401"/>
    </row>
    <row r="6" spans="1:9" ht="23.25" customHeight="1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</row>
    <row r="7" spans="1:9" ht="39" customHeight="1">
      <c r="A7" s="12" t="s">
        <v>12</v>
      </c>
      <c r="B7" s="166"/>
      <c r="C7" s="167">
        <f>C8+C47</f>
        <v>4304.5999999999995</v>
      </c>
      <c r="D7" s="168">
        <f>SUM(D8)+D47</f>
        <v>12869.599999999999</v>
      </c>
      <c r="E7" s="168">
        <f>E8+E47</f>
        <v>15294.899999999998</v>
      </c>
      <c r="F7" s="168">
        <f>E7-D7</f>
        <v>2425.2999999999993</v>
      </c>
      <c r="G7" s="168">
        <f>E7/D7*100</f>
        <v>118.84518555355254</v>
      </c>
      <c r="H7" s="67"/>
      <c r="I7" s="7"/>
    </row>
    <row r="8" spans="1:9" s="7" customFormat="1" ht="39.75" customHeight="1">
      <c r="A8" s="169" t="s">
        <v>243</v>
      </c>
      <c r="B8" s="170">
        <v>4020</v>
      </c>
      <c r="C8" s="171">
        <f>SUM(C9:C46)</f>
        <v>4137.3999999999996</v>
      </c>
      <c r="D8" s="172"/>
      <c r="E8" s="171">
        <f>SUM(E9:E46)</f>
        <v>2158.0999999999995</v>
      </c>
      <c r="F8" s="172">
        <f>E8-D8</f>
        <v>2158.0999999999995</v>
      </c>
      <c r="G8" s="173" t="e">
        <f>E8/D8*100</f>
        <v>#DIV/0!</v>
      </c>
    </row>
    <row r="9" spans="1:9" s="7" customFormat="1" ht="33" customHeight="1">
      <c r="A9" s="178" t="s">
        <v>254</v>
      </c>
      <c r="B9" s="21"/>
      <c r="C9" s="24">
        <v>1463.3</v>
      </c>
      <c r="D9" s="23"/>
      <c r="E9" s="24">
        <v>703.3</v>
      </c>
      <c r="F9" s="23">
        <f t="shared" ref="F9:F54" si="0">E9-D9</f>
        <v>703.3</v>
      </c>
      <c r="G9" s="174" t="e">
        <f t="shared" ref="G9:G54" si="1">E9/D9*100</f>
        <v>#DIV/0!</v>
      </c>
    </row>
    <row r="10" spans="1:9" s="7" customFormat="1" ht="29.25" customHeight="1">
      <c r="A10" s="275" t="s">
        <v>369</v>
      </c>
      <c r="B10" s="254"/>
      <c r="C10" s="259">
        <v>22.4</v>
      </c>
      <c r="D10" s="23"/>
      <c r="E10" s="24"/>
      <c r="F10" s="23">
        <f t="shared" si="0"/>
        <v>0</v>
      </c>
      <c r="G10" s="174" t="e">
        <f t="shared" si="1"/>
        <v>#DIV/0!</v>
      </c>
    </row>
    <row r="11" spans="1:9" s="7" customFormat="1" ht="30" customHeight="1">
      <c r="A11" s="275" t="s">
        <v>368</v>
      </c>
      <c r="B11" s="254"/>
      <c r="C11" s="259">
        <v>16.8</v>
      </c>
      <c r="D11" s="23"/>
      <c r="E11" s="24"/>
      <c r="F11" s="23">
        <f t="shared" si="0"/>
        <v>0</v>
      </c>
      <c r="G11" s="174" t="e">
        <f t="shared" si="1"/>
        <v>#DIV/0!</v>
      </c>
    </row>
    <row r="12" spans="1:9" s="7" customFormat="1" ht="30" customHeight="1">
      <c r="A12" s="275" t="s">
        <v>367</v>
      </c>
      <c r="B12" s="254"/>
      <c r="C12" s="259">
        <v>24</v>
      </c>
      <c r="D12" s="23"/>
      <c r="E12" s="24"/>
      <c r="F12" s="23">
        <f t="shared" si="0"/>
        <v>0</v>
      </c>
      <c r="G12" s="174" t="e">
        <f t="shared" si="1"/>
        <v>#DIV/0!</v>
      </c>
    </row>
    <row r="13" spans="1:9" s="7" customFormat="1" ht="30" customHeight="1">
      <c r="A13" s="275" t="s">
        <v>365</v>
      </c>
      <c r="B13" s="254"/>
      <c r="C13" s="259">
        <v>508.1</v>
      </c>
      <c r="D13" s="23"/>
      <c r="E13" s="24"/>
      <c r="F13" s="23">
        <f t="shared" si="0"/>
        <v>0</v>
      </c>
      <c r="G13" s="174" t="e">
        <f t="shared" si="1"/>
        <v>#DIV/0!</v>
      </c>
    </row>
    <row r="14" spans="1:9" s="7" customFormat="1" ht="30" customHeight="1">
      <c r="A14" s="275" t="s">
        <v>366</v>
      </c>
      <c r="B14" s="254"/>
      <c r="C14" s="259">
        <v>241.3</v>
      </c>
      <c r="D14" s="23"/>
      <c r="E14" s="24"/>
      <c r="F14" s="23">
        <f t="shared" si="0"/>
        <v>0</v>
      </c>
      <c r="G14" s="174" t="e">
        <f t="shared" si="1"/>
        <v>#DIV/0!</v>
      </c>
    </row>
    <row r="15" spans="1:9" s="7" customFormat="1" ht="30" customHeight="1">
      <c r="A15" s="275" t="s">
        <v>362</v>
      </c>
      <c r="B15" s="254"/>
      <c r="C15" s="259">
        <v>25</v>
      </c>
      <c r="D15" s="23"/>
      <c r="E15" s="24"/>
      <c r="F15" s="23">
        <f t="shared" si="0"/>
        <v>0</v>
      </c>
      <c r="G15" s="174" t="e">
        <f t="shared" si="1"/>
        <v>#DIV/0!</v>
      </c>
    </row>
    <row r="16" spans="1:9" s="7" customFormat="1" ht="30" customHeight="1">
      <c r="A16" s="275" t="s">
        <v>363</v>
      </c>
      <c r="B16" s="254"/>
      <c r="C16" s="259">
        <v>25</v>
      </c>
      <c r="D16" s="23"/>
      <c r="E16" s="24"/>
      <c r="F16" s="23">
        <f t="shared" si="0"/>
        <v>0</v>
      </c>
      <c r="G16" s="174" t="e">
        <f t="shared" si="1"/>
        <v>#DIV/0!</v>
      </c>
    </row>
    <row r="17" spans="1:7" s="7" customFormat="1" ht="30" customHeight="1">
      <c r="A17" s="275" t="s">
        <v>364</v>
      </c>
      <c r="B17" s="254"/>
      <c r="C17" s="259">
        <v>1590</v>
      </c>
      <c r="D17" s="23"/>
      <c r="E17" s="24"/>
      <c r="F17" s="23">
        <f t="shared" si="0"/>
        <v>0</v>
      </c>
      <c r="G17" s="174" t="e">
        <f t="shared" si="1"/>
        <v>#DIV/0!</v>
      </c>
    </row>
    <row r="18" spans="1:7" s="7" customFormat="1" ht="30" customHeight="1">
      <c r="A18" s="178" t="s">
        <v>259</v>
      </c>
      <c r="B18" s="21"/>
      <c r="C18" s="24">
        <v>17.5</v>
      </c>
      <c r="D18" s="23"/>
      <c r="E18" s="24"/>
      <c r="F18" s="23">
        <f t="shared" si="0"/>
        <v>0</v>
      </c>
      <c r="G18" s="174" t="e">
        <f t="shared" si="1"/>
        <v>#DIV/0!</v>
      </c>
    </row>
    <row r="19" spans="1:7" s="7" customFormat="1" ht="30" customHeight="1">
      <c r="A19" s="275" t="s">
        <v>361</v>
      </c>
      <c r="B19" s="254"/>
      <c r="C19" s="259">
        <v>18.8</v>
      </c>
      <c r="D19" s="23"/>
      <c r="E19" s="24"/>
      <c r="F19" s="23">
        <f t="shared" si="0"/>
        <v>0</v>
      </c>
      <c r="G19" s="174" t="e">
        <f t="shared" si="1"/>
        <v>#DIV/0!</v>
      </c>
    </row>
    <row r="20" spans="1:7" s="7" customFormat="1" ht="30" customHeight="1">
      <c r="A20" s="275" t="s">
        <v>282</v>
      </c>
      <c r="B20" s="254"/>
      <c r="C20" s="296">
        <v>0.1</v>
      </c>
      <c r="D20" s="23"/>
      <c r="E20" s="24"/>
      <c r="F20" s="23">
        <f t="shared" si="0"/>
        <v>0</v>
      </c>
      <c r="G20" s="174" t="e">
        <f t="shared" si="1"/>
        <v>#DIV/0!</v>
      </c>
    </row>
    <row r="21" spans="1:7" s="7" customFormat="1" ht="30" customHeight="1">
      <c r="A21" s="178" t="s">
        <v>286</v>
      </c>
      <c r="B21" s="21"/>
      <c r="C21" s="296">
        <v>47.4</v>
      </c>
      <c r="D21" s="23"/>
      <c r="E21" s="24"/>
      <c r="F21" s="23">
        <f t="shared" si="0"/>
        <v>0</v>
      </c>
      <c r="G21" s="174" t="e">
        <f t="shared" si="1"/>
        <v>#DIV/0!</v>
      </c>
    </row>
    <row r="22" spans="1:7" s="7" customFormat="1" ht="30" customHeight="1">
      <c r="A22" s="275" t="s">
        <v>290</v>
      </c>
      <c r="B22" s="254"/>
      <c r="C22" s="296">
        <v>5.6</v>
      </c>
      <c r="D22" s="23"/>
      <c r="E22" s="24"/>
      <c r="F22" s="23">
        <f t="shared" si="0"/>
        <v>0</v>
      </c>
      <c r="G22" s="174" t="e">
        <f t="shared" si="1"/>
        <v>#DIV/0!</v>
      </c>
    </row>
    <row r="23" spans="1:7" s="7" customFormat="1" ht="30" customHeight="1">
      <c r="A23" s="275" t="s">
        <v>360</v>
      </c>
      <c r="B23" s="254"/>
      <c r="C23" s="296">
        <v>69.099999999999994</v>
      </c>
      <c r="D23" s="23"/>
      <c r="E23" s="24"/>
      <c r="F23" s="23">
        <f t="shared" si="0"/>
        <v>0</v>
      </c>
      <c r="G23" s="174" t="e">
        <f t="shared" si="1"/>
        <v>#DIV/0!</v>
      </c>
    </row>
    <row r="24" spans="1:7" s="7" customFormat="1" ht="30" customHeight="1">
      <c r="A24" s="275" t="s">
        <v>285</v>
      </c>
      <c r="B24" s="254"/>
      <c r="C24" s="259">
        <v>63</v>
      </c>
      <c r="D24" s="23"/>
      <c r="E24" s="24"/>
      <c r="F24" s="23">
        <f t="shared" si="0"/>
        <v>0</v>
      </c>
      <c r="G24" s="174" t="e">
        <f t="shared" si="1"/>
        <v>#DIV/0!</v>
      </c>
    </row>
    <row r="25" spans="1:7" s="7" customFormat="1" ht="30" customHeight="1">
      <c r="A25" s="232" t="s">
        <v>257</v>
      </c>
      <c r="B25" s="93"/>
      <c r="C25" s="93"/>
      <c r="D25" s="93"/>
      <c r="E25" s="209">
        <v>85.1</v>
      </c>
      <c r="F25" s="23">
        <f t="shared" si="0"/>
        <v>85.1</v>
      </c>
      <c r="G25" s="174" t="e">
        <f t="shared" si="1"/>
        <v>#DIV/0!</v>
      </c>
    </row>
    <row r="26" spans="1:7" s="7" customFormat="1" ht="30" customHeight="1">
      <c r="A26" s="232" t="s">
        <v>265</v>
      </c>
      <c r="B26" s="93"/>
      <c r="C26" s="93"/>
      <c r="D26" s="93"/>
      <c r="E26" s="209">
        <v>16.600000000000001</v>
      </c>
      <c r="F26" s="23">
        <f t="shared" si="0"/>
        <v>16.600000000000001</v>
      </c>
      <c r="G26" s="174" t="e">
        <f t="shared" si="1"/>
        <v>#DIV/0!</v>
      </c>
    </row>
    <row r="27" spans="1:7" s="7" customFormat="1" ht="30" customHeight="1">
      <c r="A27" s="233" t="s">
        <v>259</v>
      </c>
      <c r="B27" s="235"/>
      <c r="C27" s="235"/>
      <c r="D27" s="235"/>
      <c r="E27" s="209">
        <v>19.7</v>
      </c>
      <c r="F27" s="23">
        <f t="shared" si="0"/>
        <v>19.7</v>
      </c>
      <c r="G27" s="174" t="e">
        <f t="shared" si="1"/>
        <v>#DIV/0!</v>
      </c>
    </row>
    <row r="28" spans="1:7" s="7" customFormat="1" ht="30" customHeight="1">
      <c r="A28" s="233" t="s">
        <v>264</v>
      </c>
      <c r="B28" s="235"/>
      <c r="C28" s="235"/>
      <c r="D28" s="235"/>
      <c r="E28" s="209">
        <v>55.3</v>
      </c>
      <c r="F28" s="23">
        <f t="shared" si="0"/>
        <v>55.3</v>
      </c>
      <c r="G28" s="174" t="e">
        <f t="shared" si="1"/>
        <v>#DIV/0!</v>
      </c>
    </row>
    <row r="29" spans="1:7" s="7" customFormat="1" ht="30" customHeight="1">
      <c r="A29" s="233" t="s">
        <v>174</v>
      </c>
      <c r="B29" s="235"/>
      <c r="C29" s="235"/>
      <c r="D29" s="235"/>
      <c r="E29" s="209">
        <v>4.3</v>
      </c>
      <c r="F29" s="23">
        <f t="shared" si="0"/>
        <v>4.3</v>
      </c>
      <c r="G29" s="174" t="e">
        <f t="shared" si="1"/>
        <v>#DIV/0!</v>
      </c>
    </row>
    <row r="30" spans="1:7" s="7" customFormat="1" ht="30" customHeight="1">
      <c r="A30" s="233" t="s">
        <v>266</v>
      </c>
      <c r="B30" s="235"/>
      <c r="C30" s="235"/>
      <c r="D30" s="235"/>
      <c r="E30" s="209">
        <v>82.9</v>
      </c>
      <c r="F30" s="23">
        <f t="shared" si="0"/>
        <v>82.9</v>
      </c>
      <c r="G30" s="174" t="e">
        <f t="shared" si="1"/>
        <v>#DIV/0!</v>
      </c>
    </row>
    <row r="31" spans="1:7" s="7" customFormat="1" ht="30" customHeight="1">
      <c r="A31" s="233" t="s">
        <v>288</v>
      </c>
      <c r="B31" s="235"/>
      <c r="C31" s="235"/>
      <c r="D31" s="235"/>
      <c r="E31" s="209">
        <v>31.1</v>
      </c>
      <c r="F31" s="23">
        <f t="shared" si="0"/>
        <v>31.1</v>
      </c>
      <c r="G31" s="174" t="e">
        <f t="shared" si="1"/>
        <v>#DIV/0!</v>
      </c>
    </row>
    <row r="32" spans="1:7" s="7" customFormat="1" ht="30" customHeight="1">
      <c r="A32" s="233" t="s">
        <v>267</v>
      </c>
      <c r="B32" s="235"/>
      <c r="C32" s="235"/>
      <c r="D32" s="235"/>
      <c r="E32" s="209">
        <v>84.1</v>
      </c>
      <c r="F32" s="23"/>
      <c r="G32" s="174"/>
    </row>
    <row r="33" spans="1:7" s="7" customFormat="1" ht="30" customHeight="1">
      <c r="A33" s="233" t="s">
        <v>268</v>
      </c>
      <c r="B33" s="235"/>
      <c r="C33" s="235"/>
      <c r="D33" s="235"/>
      <c r="E33" s="209">
        <v>186.1</v>
      </c>
      <c r="F33" s="23"/>
      <c r="G33" s="174"/>
    </row>
    <row r="34" spans="1:7" s="7" customFormat="1" ht="39.75" customHeight="1">
      <c r="A34" s="243" t="s">
        <v>356</v>
      </c>
      <c r="B34" s="242"/>
      <c r="C34" s="242"/>
      <c r="D34" s="242"/>
      <c r="E34" s="209">
        <v>0.1</v>
      </c>
      <c r="F34" s="23"/>
      <c r="G34" s="174"/>
    </row>
    <row r="35" spans="1:7" s="7" customFormat="1" ht="30" customHeight="1">
      <c r="A35" s="243" t="s">
        <v>289</v>
      </c>
      <c r="B35" s="242"/>
      <c r="C35" s="242"/>
      <c r="D35" s="242"/>
      <c r="E35" s="209">
        <v>206.2</v>
      </c>
      <c r="F35" s="23"/>
      <c r="G35" s="174"/>
    </row>
    <row r="36" spans="1:7" s="7" customFormat="1" ht="30" customHeight="1">
      <c r="A36" s="243" t="s">
        <v>278</v>
      </c>
      <c r="B36" s="242"/>
      <c r="C36" s="242"/>
      <c r="D36" s="242"/>
      <c r="E36" s="209">
        <v>268.10000000000002</v>
      </c>
      <c r="F36" s="23"/>
      <c r="G36" s="174"/>
    </row>
    <row r="37" spans="1:7" s="7" customFormat="1" ht="30" customHeight="1">
      <c r="A37" s="243" t="s">
        <v>280</v>
      </c>
      <c r="B37" s="242"/>
      <c r="C37" s="242"/>
      <c r="D37" s="242"/>
      <c r="E37" s="209">
        <v>48.7</v>
      </c>
      <c r="F37" s="23"/>
      <c r="G37" s="174"/>
    </row>
    <row r="38" spans="1:7" s="7" customFormat="1" ht="30" customHeight="1">
      <c r="A38" s="243" t="s">
        <v>279</v>
      </c>
      <c r="B38" s="242"/>
      <c r="C38" s="242"/>
      <c r="D38" s="242"/>
      <c r="E38" s="209">
        <v>16.5</v>
      </c>
      <c r="F38" s="23"/>
      <c r="G38" s="174"/>
    </row>
    <row r="39" spans="1:7" s="7" customFormat="1" ht="30" customHeight="1">
      <c r="A39" s="243" t="s">
        <v>271</v>
      </c>
      <c r="B39" s="242"/>
      <c r="C39" s="242"/>
      <c r="D39" s="242"/>
      <c r="E39" s="209">
        <v>28.8</v>
      </c>
      <c r="F39" s="23"/>
      <c r="G39" s="174"/>
    </row>
    <row r="40" spans="1:7" s="7" customFormat="1" ht="30" customHeight="1">
      <c r="A40" s="243" t="s">
        <v>353</v>
      </c>
      <c r="B40" s="242"/>
      <c r="C40" s="242"/>
      <c r="D40" s="242"/>
      <c r="E40" s="209">
        <v>2.7</v>
      </c>
      <c r="F40" s="23"/>
      <c r="G40" s="174"/>
    </row>
    <row r="41" spans="1:7" s="7" customFormat="1" ht="30" customHeight="1">
      <c r="A41" s="243" t="s">
        <v>355</v>
      </c>
      <c r="B41" s="242"/>
      <c r="C41" s="242"/>
      <c r="D41" s="242"/>
      <c r="E41" s="242">
        <v>15</v>
      </c>
      <c r="F41" s="23">
        <f t="shared" si="0"/>
        <v>15</v>
      </c>
      <c r="G41" s="174" t="e">
        <f t="shared" si="1"/>
        <v>#DIV/0!</v>
      </c>
    </row>
    <row r="42" spans="1:7" s="7" customFormat="1" ht="30" customHeight="1">
      <c r="A42" s="242" t="s">
        <v>269</v>
      </c>
      <c r="B42" s="242"/>
      <c r="C42" s="242"/>
      <c r="D42" s="242"/>
      <c r="E42" s="242">
        <v>48.2</v>
      </c>
      <c r="F42" s="23">
        <f t="shared" si="0"/>
        <v>48.2</v>
      </c>
      <c r="G42" s="174" t="e">
        <f t="shared" si="1"/>
        <v>#DIV/0!</v>
      </c>
    </row>
    <row r="43" spans="1:7" s="7" customFormat="1" ht="30" customHeight="1">
      <c r="A43" s="242" t="s">
        <v>270</v>
      </c>
      <c r="B43" s="242"/>
      <c r="C43" s="242"/>
      <c r="D43" s="242"/>
      <c r="E43" s="242">
        <v>119.6</v>
      </c>
      <c r="F43" s="23">
        <f t="shared" si="0"/>
        <v>119.6</v>
      </c>
      <c r="G43" s="174" t="e">
        <f t="shared" si="1"/>
        <v>#DIV/0!</v>
      </c>
    </row>
    <row r="44" spans="1:7" s="248" customFormat="1" ht="30" customHeight="1">
      <c r="A44" s="242" t="s">
        <v>286</v>
      </c>
      <c r="B44" s="242"/>
      <c r="C44" s="242"/>
      <c r="D44" s="242"/>
      <c r="E44" s="242">
        <v>34.6</v>
      </c>
      <c r="F44" s="255"/>
      <c r="G44" s="305"/>
    </row>
    <row r="45" spans="1:7" s="248" customFormat="1" ht="30" customHeight="1">
      <c r="A45" s="242" t="s">
        <v>287</v>
      </c>
      <c r="B45" s="242"/>
      <c r="C45" s="242"/>
      <c r="D45" s="242"/>
      <c r="E45" s="242">
        <v>29.9</v>
      </c>
      <c r="F45" s="255"/>
      <c r="G45" s="305"/>
    </row>
    <row r="46" spans="1:7" s="248" customFormat="1" ht="30" customHeight="1">
      <c r="A46" s="242" t="s">
        <v>354</v>
      </c>
      <c r="B46" s="242"/>
      <c r="C46" s="242"/>
      <c r="D46" s="242"/>
      <c r="E46" s="242">
        <v>71.2</v>
      </c>
      <c r="F46" s="255"/>
      <c r="G46" s="305"/>
    </row>
    <row r="47" spans="1:7" s="7" customFormat="1" ht="30" customHeight="1">
      <c r="A47" s="169" t="s">
        <v>242</v>
      </c>
      <c r="B47" s="170">
        <v>4060</v>
      </c>
      <c r="C47" s="171">
        <f>SUM(C48:C54)</f>
        <v>167.2</v>
      </c>
      <c r="D47" s="171">
        <f>SUM(D48:D54)</f>
        <v>12869.599999999999</v>
      </c>
      <c r="E47" s="171">
        <f>SUM(E48:E55)</f>
        <v>13136.8</v>
      </c>
      <c r="F47" s="172">
        <f t="shared" si="0"/>
        <v>267.20000000000073</v>
      </c>
      <c r="G47" s="172">
        <f t="shared" si="1"/>
        <v>102.07621060483621</v>
      </c>
    </row>
    <row r="48" spans="1:7" s="7" customFormat="1" ht="39.75" customHeight="1">
      <c r="A48" s="72" t="s">
        <v>255</v>
      </c>
      <c r="B48" s="22"/>
      <c r="C48" s="24">
        <v>167.2</v>
      </c>
      <c r="D48" s="24"/>
      <c r="E48" s="24"/>
      <c r="F48" s="23">
        <f t="shared" si="0"/>
        <v>0</v>
      </c>
      <c r="G48" s="23" t="e">
        <f t="shared" si="1"/>
        <v>#DIV/0!</v>
      </c>
    </row>
    <row r="49" spans="1:7" s="7" customFormat="1" ht="58.5" customHeight="1">
      <c r="A49" s="234" t="s">
        <v>350</v>
      </c>
      <c r="B49" s="82"/>
      <c r="C49" s="82"/>
      <c r="D49" s="82">
        <v>7181.6</v>
      </c>
      <c r="E49" s="240">
        <v>7386.1</v>
      </c>
      <c r="F49" s="23">
        <f t="shared" si="0"/>
        <v>204.5</v>
      </c>
      <c r="G49" s="23">
        <f t="shared" si="1"/>
        <v>102.84755486242621</v>
      </c>
    </row>
    <row r="50" spans="1:7" s="7" customFormat="1" ht="58.5" customHeight="1">
      <c r="A50" s="82" t="s">
        <v>255</v>
      </c>
      <c r="B50" s="82"/>
      <c r="C50" s="82"/>
      <c r="D50" s="82">
        <v>1463.3</v>
      </c>
      <c r="E50" s="229">
        <v>1021.1</v>
      </c>
      <c r="F50" s="23"/>
      <c r="G50" s="23"/>
    </row>
    <row r="51" spans="1:7" s="7" customFormat="1" ht="58.5" customHeight="1">
      <c r="A51" s="82" t="s">
        <v>256</v>
      </c>
      <c r="B51" s="82"/>
      <c r="C51" s="82"/>
      <c r="D51" s="82">
        <v>998.9</v>
      </c>
      <c r="E51" s="229">
        <v>998.9</v>
      </c>
      <c r="F51" s="23"/>
      <c r="G51" s="23"/>
    </row>
    <row r="52" spans="1:7" s="7" customFormat="1" ht="43.5" customHeight="1">
      <c r="A52" s="82" t="s">
        <v>403</v>
      </c>
      <c r="B52" s="82"/>
      <c r="C52" s="82"/>
      <c r="D52" s="82">
        <v>818.9</v>
      </c>
      <c r="E52" s="229">
        <v>818.9</v>
      </c>
      <c r="F52" s="23">
        <f t="shared" si="0"/>
        <v>0</v>
      </c>
      <c r="G52" s="174">
        <f t="shared" si="1"/>
        <v>100</v>
      </c>
    </row>
    <row r="53" spans="1:7" s="7" customFormat="1" ht="42.75" customHeight="1">
      <c r="A53" s="82" t="s">
        <v>281</v>
      </c>
      <c r="B53" s="82"/>
      <c r="C53" s="82"/>
      <c r="D53" s="241">
        <v>96</v>
      </c>
      <c r="E53" s="229">
        <v>96</v>
      </c>
      <c r="F53" s="23">
        <f t="shared" si="0"/>
        <v>0</v>
      </c>
      <c r="G53" s="23">
        <f t="shared" si="1"/>
        <v>100</v>
      </c>
    </row>
    <row r="54" spans="1:7" s="7" customFormat="1" ht="56.25" customHeight="1">
      <c r="A54" s="82" t="s">
        <v>351</v>
      </c>
      <c r="B54" s="82"/>
      <c r="C54" s="82"/>
      <c r="D54" s="82">
        <v>2310.9</v>
      </c>
      <c r="E54" s="229">
        <f>170.1+2280.9</f>
        <v>2451</v>
      </c>
      <c r="F54" s="23">
        <f t="shared" si="0"/>
        <v>140.09999999999991</v>
      </c>
      <c r="G54" s="23">
        <f t="shared" si="1"/>
        <v>106.06257302349734</v>
      </c>
    </row>
    <row r="55" spans="1:7" ht="66" customHeight="1">
      <c r="A55" s="82" t="s">
        <v>352</v>
      </c>
      <c r="B55" s="82"/>
      <c r="C55" s="82"/>
      <c r="D55" s="82"/>
      <c r="E55" s="229">
        <v>364.8</v>
      </c>
      <c r="F55" s="255">
        <f t="shared" ref="F55" si="2">E55-D55</f>
        <v>364.8</v>
      </c>
      <c r="G55" s="255" t="e">
        <f t="shared" ref="G55" si="3">E55/D55*100</f>
        <v>#DIV/0!</v>
      </c>
    </row>
    <row r="56" spans="1:7" ht="26.25" customHeight="1">
      <c r="A56" s="69" t="s">
        <v>204</v>
      </c>
      <c r="B56" s="2"/>
      <c r="C56" s="397"/>
      <c r="D56" s="397"/>
      <c r="E56" s="19"/>
      <c r="F56" s="405" t="s">
        <v>344</v>
      </c>
      <c r="G56" s="405"/>
    </row>
    <row r="57" spans="1:7">
      <c r="A57" s="4" t="s">
        <v>67</v>
      </c>
      <c r="B57" s="3"/>
      <c r="C57" s="398" t="s">
        <v>348</v>
      </c>
      <c r="D57" s="398"/>
      <c r="E57" s="20"/>
      <c r="F57" s="406" t="s">
        <v>347</v>
      </c>
      <c r="G57" s="406"/>
    </row>
    <row r="58" spans="1:7" ht="5.25" customHeight="1">
      <c r="A58" s="13"/>
      <c r="B58" s="4"/>
      <c r="C58" s="14"/>
      <c r="D58" s="15"/>
      <c r="E58" s="15"/>
      <c r="F58" s="15"/>
      <c r="G58" s="15"/>
    </row>
    <row r="59" spans="1:7">
      <c r="A59" s="13"/>
      <c r="B59" s="4"/>
      <c r="C59" s="14"/>
      <c r="D59" s="15"/>
      <c r="E59" s="15"/>
      <c r="F59" s="15"/>
      <c r="G59" s="15"/>
    </row>
    <row r="60" spans="1:7">
      <c r="A60" s="13"/>
      <c r="B60" s="4"/>
      <c r="C60" s="14"/>
      <c r="D60" s="15"/>
      <c r="E60" s="15"/>
      <c r="F60" s="15"/>
      <c r="G60" s="15"/>
    </row>
    <row r="61" spans="1:7">
      <c r="A61" s="13"/>
      <c r="B61" s="4"/>
      <c r="C61" s="14"/>
      <c r="D61" s="15"/>
      <c r="E61" s="15"/>
      <c r="F61" s="15"/>
      <c r="G61" s="15"/>
    </row>
    <row r="62" spans="1:7">
      <c r="A62" s="13"/>
      <c r="B62" s="4"/>
      <c r="C62" s="14"/>
      <c r="D62" s="15"/>
      <c r="E62" s="15"/>
      <c r="F62" s="15"/>
      <c r="G62" s="15"/>
    </row>
    <row r="63" spans="1:7">
      <c r="A63" s="13"/>
      <c r="B63" s="4"/>
      <c r="C63" s="14"/>
      <c r="D63" s="15"/>
      <c r="E63" s="15"/>
      <c r="F63" s="15"/>
      <c r="G63" s="15"/>
    </row>
    <row r="64" spans="1:7">
      <c r="A64" s="13"/>
      <c r="B64" s="4"/>
      <c r="C64" s="14"/>
      <c r="D64" s="15"/>
      <c r="E64" s="15"/>
      <c r="F64" s="15"/>
      <c r="G64" s="15"/>
    </row>
    <row r="65" spans="1:7">
      <c r="A65" s="13"/>
      <c r="B65" s="4"/>
      <c r="C65" s="14"/>
      <c r="D65" s="15"/>
      <c r="E65" s="15"/>
      <c r="F65" s="15"/>
      <c r="G65" s="15"/>
    </row>
    <row r="66" spans="1:7">
      <c r="A66" s="13"/>
      <c r="B66" s="4"/>
      <c r="C66" s="14"/>
      <c r="D66" s="15"/>
      <c r="E66" s="15"/>
      <c r="F66" s="15"/>
      <c r="G66" s="15"/>
    </row>
    <row r="67" spans="1:7">
      <c r="A67" s="13"/>
      <c r="B67" s="4"/>
      <c r="C67" s="14"/>
      <c r="D67" s="15"/>
      <c r="E67" s="15"/>
      <c r="F67" s="15"/>
      <c r="G67" s="15"/>
    </row>
    <row r="68" spans="1:7">
      <c r="A68" s="13"/>
      <c r="B68" s="4"/>
      <c r="C68" s="14"/>
      <c r="D68" s="15"/>
      <c r="E68" s="15"/>
      <c r="F68" s="15"/>
      <c r="G68" s="15"/>
    </row>
    <row r="69" spans="1:7">
      <c r="A69" s="13"/>
      <c r="B69" s="4"/>
      <c r="C69" s="14"/>
      <c r="D69" s="15"/>
      <c r="E69" s="15"/>
      <c r="F69" s="15"/>
      <c r="G69" s="15"/>
    </row>
    <row r="70" spans="1:7">
      <c r="A70" s="13"/>
      <c r="B70" s="4"/>
      <c r="C70" s="14"/>
      <c r="D70" s="15"/>
      <c r="E70" s="15"/>
      <c r="F70" s="15"/>
      <c r="G70" s="15"/>
    </row>
    <row r="71" spans="1:7">
      <c r="A71" s="13"/>
      <c r="B71" s="4"/>
      <c r="C71" s="14"/>
      <c r="D71" s="15"/>
      <c r="E71" s="15"/>
      <c r="F71" s="15"/>
      <c r="G71" s="15"/>
    </row>
    <row r="72" spans="1:7">
      <c r="A72" s="13"/>
      <c r="B72" s="4"/>
      <c r="C72" s="14"/>
      <c r="D72" s="15"/>
      <c r="E72" s="15"/>
      <c r="F72" s="15"/>
      <c r="G72" s="15"/>
    </row>
    <row r="73" spans="1:7">
      <c r="A73" s="13"/>
      <c r="B73" s="4"/>
      <c r="C73" s="14"/>
      <c r="D73" s="15"/>
      <c r="E73" s="15"/>
      <c r="F73" s="15"/>
      <c r="G73" s="15"/>
    </row>
    <row r="74" spans="1:7">
      <c r="A74" s="13"/>
      <c r="B74" s="4"/>
      <c r="C74" s="14"/>
      <c r="D74" s="15"/>
      <c r="E74" s="15"/>
      <c r="F74" s="15"/>
      <c r="G74" s="15"/>
    </row>
    <row r="75" spans="1:7">
      <c r="A75" s="13"/>
      <c r="B75" s="4"/>
      <c r="C75" s="14"/>
      <c r="D75" s="15"/>
      <c r="E75" s="15"/>
      <c r="F75" s="15"/>
      <c r="G75" s="15"/>
    </row>
    <row r="76" spans="1:7">
      <c r="A76" s="13"/>
      <c r="B76" s="4"/>
      <c r="C76" s="14"/>
      <c r="D76" s="15"/>
      <c r="E76" s="15"/>
      <c r="F76" s="15"/>
      <c r="G76" s="15"/>
    </row>
    <row r="77" spans="1:7">
      <c r="A77" s="13"/>
      <c r="B77" s="4"/>
      <c r="C77" s="14"/>
      <c r="D77" s="15"/>
      <c r="E77" s="15"/>
      <c r="F77" s="15"/>
      <c r="G77" s="15"/>
    </row>
    <row r="78" spans="1:7">
      <c r="A78" s="13"/>
      <c r="B78" s="4"/>
      <c r="C78" s="14"/>
      <c r="D78" s="15"/>
      <c r="E78" s="15"/>
      <c r="F78" s="15"/>
      <c r="G78" s="15"/>
    </row>
    <row r="79" spans="1:7">
      <c r="A79" s="13"/>
      <c r="B79" s="4"/>
      <c r="C79" s="14"/>
      <c r="D79" s="15"/>
      <c r="E79" s="15"/>
      <c r="F79" s="15"/>
      <c r="G79" s="15"/>
    </row>
    <row r="80" spans="1:7">
      <c r="A80" s="13"/>
      <c r="B80" s="4"/>
      <c r="C80" s="14"/>
      <c r="D80" s="15"/>
      <c r="E80" s="15"/>
      <c r="F80" s="15"/>
      <c r="G80" s="15"/>
    </row>
    <row r="81" spans="1:7">
      <c r="A81" s="13"/>
      <c r="B81" s="4"/>
      <c r="C81" s="14"/>
      <c r="D81" s="15"/>
      <c r="E81" s="15"/>
      <c r="F81" s="15"/>
      <c r="G81" s="15"/>
    </row>
    <row r="82" spans="1:7">
      <c r="A82" s="13"/>
      <c r="B82" s="4"/>
      <c r="C82" s="14"/>
      <c r="D82" s="15"/>
      <c r="E82" s="15"/>
      <c r="F82" s="15"/>
      <c r="G82" s="15"/>
    </row>
    <row r="83" spans="1:7">
      <c r="A83" s="13"/>
      <c r="B83" s="4"/>
      <c r="C83" s="14"/>
      <c r="D83" s="15"/>
      <c r="E83" s="15"/>
      <c r="F83" s="15"/>
      <c r="G83" s="15"/>
    </row>
    <row r="84" spans="1:7">
      <c r="A84" s="13"/>
      <c r="B84" s="4"/>
      <c r="C84" s="14"/>
      <c r="D84" s="15"/>
      <c r="E84" s="15"/>
      <c r="F84" s="15"/>
      <c r="G84" s="15"/>
    </row>
    <row r="85" spans="1:7">
      <c r="A85" s="13"/>
      <c r="B85" s="4"/>
      <c r="C85" s="14"/>
      <c r="D85" s="15"/>
      <c r="E85" s="15"/>
      <c r="F85" s="15"/>
      <c r="G85" s="15"/>
    </row>
    <row r="86" spans="1:7">
      <c r="A86" s="13"/>
      <c r="B86" s="4"/>
      <c r="C86" s="14"/>
      <c r="D86" s="15"/>
      <c r="E86" s="15"/>
      <c r="F86" s="15"/>
      <c r="G86" s="15"/>
    </row>
    <row r="87" spans="1:7">
      <c r="A87" s="13"/>
      <c r="B87" s="4"/>
      <c r="C87" s="14"/>
      <c r="D87" s="15"/>
      <c r="E87" s="15"/>
      <c r="F87" s="15"/>
      <c r="G87" s="15"/>
    </row>
    <row r="88" spans="1:7">
      <c r="A88" s="13"/>
      <c r="B88" s="4"/>
      <c r="C88" s="14"/>
      <c r="D88" s="15"/>
      <c r="E88" s="15"/>
      <c r="F88" s="15"/>
      <c r="G88" s="15"/>
    </row>
    <row r="89" spans="1:7">
      <c r="A89" s="13"/>
      <c r="C89" s="6"/>
      <c r="D89" s="16"/>
      <c r="E89" s="16"/>
      <c r="F89" s="16"/>
      <c r="G89" s="16"/>
    </row>
    <row r="90" spans="1:7">
      <c r="A90" s="17"/>
      <c r="C90" s="6"/>
      <c r="D90" s="16"/>
      <c r="E90" s="16"/>
      <c r="F90" s="16"/>
      <c r="G90" s="16"/>
    </row>
    <row r="91" spans="1:7">
      <c r="A91" s="17"/>
      <c r="C91" s="6"/>
      <c r="D91" s="16"/>
      <c r="E91" s="16"/>
      <c r="F91" s="16"/>
      <c r="G91" s="16"/>
    </row>
    <row r="92" spans="1:7">
      <c r="A92" s="17"/>
      <c r="C92" s="6"/>
      <c r="D92" s="16"/>
      <c r="E92" s="16"/>
      <c r="F92" s="16"/>
      <c r="G92" s="16"/>
    </row>
    <row r="93" spans="1:7">
      <c r="A93" s="17"/>
      <c r="C93" s="6"/>
      <c r="D93" s="16"/>
      <c r="E93" s="16"/>
      <c r="F93" s="16"/>
      <c r="G93" s="16"/>
    </row>
    <row r="94" spans="1:7">
      <c r="A94" s="17"/>
      <c r="C94" s="6"/>
      <c r="D94" s="16"/>
      <c r="E94" s="16"/>
      <c r="F94" s="16"/>
      <c r="G94" s="16"/>
    </row>
    <row r="95" spans="1:7">
      <c r="A95" s="17"/>
      <c r="C95" s="6"/>
      <c r="D95" s="16"/>
      <c r="E95" s="16"/>
      <c r="F95" s="16"/>
      <c r="G95" s="16"/>
    </row>
    <row r="96" spans="1:7">
      <c r="A96" s="17"/>
      <c r="C96" s="6"/>
      <c r="D96" s="16"/>
      <c r="E96" s="16"/>
      <c r="F96" s="16"/>
      <c r="G96" s="16"/>
    </row>
    <row r="97" spans="1:7">
      <c r="A97" s="17"/>
      <c r="C97" s="6"/>
      <c r="D97" s="16"/>
      <c r="E97" s="16"/>
      <c r="F97" s="16"/>
      <c r="G97" s="16"/>
    </row>
    <row r="98" spans="1:7">
      <c r="A98" s="17"/>
      <c r="C98" s="6"/>
      <c r="D98" s="16"/>
      <c r="E98" s="16"/>
      <c r="F98" s="16"/>
      <c r="G98" s="16"/>
    </row>
    <row r="99" spans="1:7">
      <c r="A99" s="17"/>
      <c r="C99" s="6"/>
      <c r="D99" s="16"/>
      <c r="E99" s="16"/>
      <c r="F99" s="16"/>
      <c r="G99" s="16"/>
    </row>
    <row r="100" spans="1:7">
      <c r="A100" s="17"/>
      <c r="C100" s="6"/>
      <c r="D100" s="16"/>
      <c r="E100" s="16"/>
      <c r="F100" s="16"/>
      <c r="G100" s="16"/>
    </row>
    <row r="101" spans="1:7">
      <c r="A101" s="17"/>
      <c r="C101" s="6"/>
      <c r="D101" s="16"/>
      <c r="E101" s="16"/>
      <c r="F101" s="16"/>
      <c r="G101" s="16"/>
    </row>
    <row r="102" spans="1:7">
      <c r="A102" s="17"/>
      <c r="C102" s="6"/>
      <c r="D102" s="16"/>
      <c r="E102" s="16"/>
      <c r="F102" s="16"/>
      <c r="G102" s="16"/>
    </row>
    <row r="103" spans="1:7">
      <c r="A103" s="17"/>
      <c r="C103" s="6"/>
      <c r="D103" s="16"/>
      <c r="E103" s="16"/>
      <c r="F103" s="16"/>
      <c r="G103" s="16"/>
    </row>
    <row r="104" spans="1:7">
      <c r="A104" s="17"/>
      <c r="C104" s="6"/>
      <c r="D104" s="16"/>
      <c r="E104" s="16"/>
      <c r="F104" s="16"/>
      <c r="G104" s="16"/>
    </row>
    <row r="105" spans="1:7">
      <c r="A105" s="17"/>
      <c r="C105" s="6"/>
      <c r="D105" s="16"/>
      <c r="E105" s="16"/>
      <c r="F105" s="16"/>
      <c r="G105" s="16"/>
    </row>
    <row r="106" spans="1:7">
      <c r="A106" s="17"/>
      <c r="C106" s="6"/>
      <c r="D106" s="16"/>
      <c r="E106" s="16"/>
      <c r="F106" s="16"/>
      <c r="G106" s="16"/>
    </row>
    <row r="107" spans="1:7">
      <c r="A107" s="17"/>
      <c r="C107" s="6"/>
      <c r="D107" s="16"/>
      <c r="E107" s="16"/>
      <c r="F107" s="16"/>
      <c r="G107" s="16"/>
    </row>
    <row r="108" spans="1:7">
      <c r="A108" s="17"/>
      <c r="C108" s="6"/>
      <c r="D108" s="16"/>
      <c r="E108" s="16"/>
      <c r="F108" s="16"/>
      <c r="G108" s="16"/>
    </row>
    <row r="109" spans="1:7">
      <c r="A109" s="17"/>
      <c r="C109" s="6"/>
      <c r="D109" s="16"/>
      <c r="E109" s="16"/>
      <c r="F109" s="16"/>
      <c r="G109" s="16"/>
    </row>
    <row r="110" spans="1:7">
      <c r="A110" s="17"/>
      <c r="C110" s="6"/>
      <c r="D110" s="16"/>
      <c r="E110" s="16"/>
      <c r="F110" s="16"/>
      <c r="G110" s="16"/>
    </row>
    <row r="111" spans="1:7">
      <c r="A111" s="17"/>
      <c r="C111" s="6"/>
      <c r="D111" s="16"/>
      <c r="E111" s="16"/>
      <c r="F111" s="16"/>
      <c r="G111" s="16"/>
    </row>
    <row r="112" spans="1:7">
      <c r="A112" s="17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</sheetData>
  <mergeCells count="12">
    <mergeCell ref="C56:D56"/>
    <mergeCell ref="C57:D57"/>
    <mergeCell ref="A2:G2"/>
    <mergeCell ref="A4:A5"/>
    <mergeCell ref="B4:B5"/>
    <mergeCell ref="C4:C5"/>
    <mergeCell ref="D4:D5"/>
    <mergeCell ref="E4:E5"/>
    <mergeCell ref="F4:F5"/>
    <mergeCell ref="G4:G5"/>
    <mergeCell ref="F56:G56"/>
    <mergeCell ref="F57:G57"/>
  </mergeCells>
  <phoneticPr fontId="4" type="noConversion"/>
  <pageMargins left="0.59055118110236227" right="0.59055118110236227" top="0.78740157480314965" bottom="0.3937007874015748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F69"/>
  <sheetViews>
    <sheetView view="pageBreakPreview" zoomScale="53" zoomScaleNormal="60" zoomScaleSheetLayoutView="53" workbookViewId="0">
      <selection activeCell="L29" sqref="L29"/>
    </sheetView>
  </sheetViews>
  <sheetFormatPr defaultRowHeight="20.25"/>
  <cols>
    <col min="1" max="1" width="8.28515625" style="199" customWidth="1"/>
    <col min="2" max="2" width="26.140625" style="199" customWidth="1"/>
    <col min="3" max="5" width="11.28515625" style="199" customWidth="1"/>
    <col min="6" max="6" width="4.42578125" style="199" customWidth="1"/>
    <col min="7" max="7" width="17.28515625" style="199" customWidth="1"/>
    <col min="8" max="8" width="18.7109375" style="199" customWidth="1"/>
    <col min="9" max="9" width="17.85546875" style="199" customWidth="1"/>
    <col min="10" max="10" width="17.5703125" style="199" customWidth="1"/>
    <col min="11" max="11" width="17.85546875" style="199" customWidth="1"/>
    <col min="12" max="12" width="18.28515625" style="199" customWidth="1"/>
    <col min="13" max="13" width="17.85546875" style="199" customWidth="1"/>
    <col min="14" max="14" width="16.7109375" style="199" customWidth="1"/>
    <col min="15" max="15" width="19.7109375" style="199" customWidth="1"/>
    <col min="16" max="16" width="17.28515625" style="199" customWidth="1"/>
    <col min="17" max="17" width="16.42578125" style="199" customWidth="1"/>
    <col min="18" max="18" width="20.140625" style="199" customWidth="1"/>
    <col min="19" max="19" width="18.140625" style="199" customWidth="1"/>
    <col min="20" max="20" width="17.28515625" style="199" customWidth="1"/>
    <col min="21" max="21" width="22.85546875" style="199" customWidth="1"/>
    <col min="22" max="22" width="19.5703125" style="199" customWidth="1"/>
    <col min="23" max="23" width="20.42578125" style="199" customWidth="1"/>
    <col min="24" max="24" width="12" style="199" customWidth="1"/>
    <col min="25" max="16384" width="9.140625" style="199"/>
  </cols>
  <sheetData>
    <row r="1" spans="1: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8"/>
      <c r="N1" s="198"/>
      <c r="O1" s="198"/>
      <c r="W1" s="198"/>
    </row>
    <row r="2" spans="1:25" s="200" customFormat="1" ht="38.25" customHeight="1">
      <c r="F2" s="420" t="s">
        <v>125</v>
      </c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5">
      <c r="A3" s="201"/>
      <c r="B3" s="201"/>
      <c r="C3" s="201"/>
      <c r="D3" s="201"/>
      <c r="E3" s="201"/>
      <c r="F3" s="201"/>
      <c r="G3" s="202"/>
      <c r="H3" s="202"/>
      <c r="I3" s="202"/>
      <c r="J3" s="202"/>
      <c r="K3" s="202"/>
      <c r="L3" s="202"/>
      <c r="M3" s="202"/>
      <c r="N3" s="202"/>
      <c r="O3" s="202"/>
      <c r="W3" s="198" t="s">
        <v>58</v>
      </c>
    </row>
    <row r="4" spans="1:25" ht="73.5" customHeight="1">
      <c r="A4" s="418" t="s">
        <v>6</v>
      </c>
      <c r="B4" s="421" t="s">
        <v>19</v>
      </c>
      <c r="C4" s="422"/>
      <c r="D4" s="422"/>
      <c r="E4" s="422"/>
      <c r="F4" s="423"/>
      <c r="G4" s="412" t="s">
        <v>7</v>
      </c>
      <c r="H4" s="413"/>
      <c r="I4" s="414"/>
      <c r="J4" s="412" t="s">
        <v>241</v>
      </c>
      <c r="K4" s="413"/>
      <c r="L4" s="414"/>
      <c r="M4" s="412" t="s">
        <v>245</v>
      </c>
      <c r="N4" s="413"/>
      <c r="O4" s="414"/>
      <c r="P4" s="412" t="s">
        <v>246</v>
      </c>
      <c r="Q4" s="413"/>
      <c r="R4" s="414"/>
      <c r="S4" s="412" t="s">
        <v>8</v>
      </c>
      <c r="T4" s="413"/>
      <c r="U4" s="413"/>
      <c r="V4" s="413"/>
      <c r="W4" s="414"/>
    </row>
    <row r="5" spans="1:25" ht="84.75" customHeight="1">
      <c r="A5" s="427"/>
      <c r="B5" s="424"/>
      <c r="C5" s="425"/>
      <c r="D5" s="425"/>
      <c r="E5" s="425"/>
      <c r="F5" s="426"/>
      <c r="G5" s="223" t="s">
        <v>357</v>
      </c>
      <c r="H5" s="223" t="s">
        <v>358</v>
      </c>
      <c r="I5" s="223" t="s">
        <v>359</v>
      </c>
      <c r="J5" s="223" t="s">
        <v>357</v>
      </c>
      <c r="K5" s="223" t="s">
        <v>358</v>
      </c>
      <c r="L5" s="223" t="s">
        <v>359</v>
      </c>
      <c r="M5" s="223" t="s">
        <v>357</v>
      </c>
      <c r="N5" s="223" t="s">
        <v>358</v>
      </c>
      <c r="O5" s="223" t="s">
        <v>359</v>
      </c>
      <c r="P5" s="223" t="s">
        <v>357</v>
      </c>
      <c r="Q5" s="223" t="s">
        <v>358</v>
      </c>
      <c r="R5" s="223" t="s">
        <v>359</v>
      </c>
      <c r="S5" s="223" t="s">
        <v>357</v>
      </c>
      <c r="T5" s="223" t="s">
        <v>358</v>
      </c>
      <c r="U5" s="223" t="s">
        <v>359</v>
      </c>
      <c r="V5" s="203" t="s">
        <v>153</v>
      </c>
      <c r="W5" s="204" t="s">
        <v>154</v>
      </c>
    </row>
    <row r="6" spans="1:25" ht="30" customHeight="1">
      <c r="A6" s="225">
        <v>1</v>
      </c>
      <c r="B6" s="418">
        <v>2</v>
      </c>
      <c r="C6" s="418"/>
      <c r="D6" s="418"/>
      <c r="E6" s="418"/>
      <c r="F6" s="418"/>
      <c r="G6" s="76">
        <v>3</v>
      </c>
      <c r="H6" s="76">
        <v>4</v>
      </c>
      <c r="I6" s="76">
        <v>5</v>
      </c>
      <c r="J6" s="225">
        <v>6</v>
      </c>
      <c r="K6" s="225">
        <v>7</v>
      </c>
      <c r="L6" s="225">
        <v>8</v>
      </c>
      <c r="M6" s="225">
        <v>9</v>
      </c>
      <c r="N6" s="225">
        <v>10</v>
      </c>
      <c r="O6" s="225">
        <v>11</v>
      </c>
      <c r="P6" s="122">
        <v>12</v>
      </c>
      <c r="Q6" s="122">
        <v>13</v>
      </c>
      <c r="R6" s="122">
        <v>14</v>
      </c>
      <c r="S6" s="122">
        <v>15</v>
      </c>
      <c r="T6" s="122">
        <v>16</v>
      </c>
      <c r="U6" s="122">
        <v>17</v>
      </c>
      <c r="V6" s="205">
        <v>18</v>
      </c>
      <c r="W6" s="76">
        <v>19</v>
      </c>
    </row>
    <row r="7" spans="1:25" ht="48" customHeight="1">
      <c r="A7" s="121" t="s">
        <v>93</v>
      </c>
      <c r="B7" s="415" t="s">
        <v>105</v>
      </c>
      <c r="C7" s="416"/>
      <c r="D7" s="416"/>
      <c r="E7" s="416"/>
      <c r="F7" s="417"/>
      <c r="G7" s="206">
        <f>SUM(G8:G27)</f>
        <v>0</v>
      </c>
      <c r="H7" s="206">
        <f>SUM(H8:H27)</f>
        <v>0</v>
      </c>
      <c r="I7" s="206">
        <f>SUM(I8:I27)</f>
        <v>0</v>
      </c>
      <c r="J7" s="206">
        <f>SUM(J8:J43)</f>
        <v>750</v>
      </c>
      <c r="K7" s="206">
        <f>SUM(K8:K27)</f>
        <v>0</v>
      </c>
      <c r="L7" s="206">
        <f>SUM(L8:L27)</f>
        <v>0</v>
      </c>
      <c r="M7" s="206">
        <f>SUM(M8:M43)</f>
        <v>2546.1000000000004</v>
      </c>
      <c r="N7" s="206">
        <f>SUM(N8:N27)</f>
        <v>0</v>
      </c>
      <c r="O7" s="206">
        <f>SUM(O8:O43)</f>
        <v>1093.6000000000001</v>
      </c>
      <c r="P7" s="206">
        <f>SUM(P8:P43)</f>
        <v>127.99999999999999</v>
      </c>
      <c r="Q7" s="206">
        <f>SUM(Q8:Q43)</f>
        <v>0</v>
      </c>
      <c r="R7" s="206">
        <f>SUM(R8:R43)</f>
        <v>1064.5</v>
      </c>
      <c r="S7" s="206">
        <f t="shared" ref="S7:T7" si="0">SUM(G7,J7,M7,P7)</f>
        <v>3424.1000000000004</v>
      </c>
      <c r="T7" s="206">
        <f t="shared" si="0"/>
        <v>0</v>
      </c>
      <c r="U7" s="206">
        <f>SUM(I7,L7,O7,R7)</f>
        <v>2158.1000000000004</v>
      </c>
      <c r="V7" s="206">
        <f>U7-T7</f>
        <v>2158.1000000000004</v>
      </c>
      <c r="W7" s="207" t="e">
        <f>U7/T7*100</f>
        <v>#DIV/0!</v>
      </c>
      <c r="X7" s="208"/>
      <c r="Y7" s="199" t="s">
        <v>244</v>
      </c>
    </row>
    <row r="8" spans="1:25" ht="35.25" customHeight="1">
      <c r="A8" s="225"/>
      <c r="B8" s="329" t="s">
        <v>254</v>
      </c>
      <c r="C8" s="410"/>
      <c r="D8" s="410"/>
      <c r="E8" s="410"/>
      <c r="F8" s="330"/>
      <c r="G8" s="206"/>
      <c r="H8" s="206"/>
      <c r="I8" s="206"/>
      <c r="J8" s="209">
        <v>750</v>
      </c>
      <c r="K8" s="209"/>
      <c r="L8" s="209"/>
      <c r="M8" s="210"/>
      <c r="N8" s="211"/>
      <c r="O8" s="206"/>
      <c r="P8" s="212"/>
      <c r="Q8" s="211"/>
      <c r="R8" s="213">
        <v>703.3</v>
      </c>
      <c r="S8" s="206">
        <f t="shared" ref="S8:S43" si="1">P8</f>
        <v>0</v>
      </c>
      <c r="T8" s="209">
        <f t="shared" ref="T8:T43" si="2">SUM(H8,K8,N8,Q8)</f>
        <v>0</v>
      </c>
      <c r="U8" s="209">
        <f t="shared" ref="U8:U16" si="3">SUM(I8,L8,O8,R8)</f>
        <v>703.3</v>
      </c>
      <c r="V8" s="209">
        <f t="shared" ref="V8:V52" si="4">U8-T8</f>
        <v>703.3</v>
      </c>
      <c r="W8" s="207" t="e">
        <f>U8/T8*100</f>
        <v>#DIV/0!</v>
      </c>
      <c r="X8" s="208"/>
    </row>
    <row r="9" spans="1:25" ht="36.75" customHeight="1">
      <c r="A9" s="225"/>
      <c r="B9" s="329" t="s">
        <v>257</v>
      </c>
      <c r="C9" s="410"/>
      <c r="D9" s="410"/>
      <c r="E9" s="410"/>
      <c r="F9" s="330"/>
      <c r="G9" s="206"/>
      <c r="H9" s="206"/>
      <c r="I9" s="206"/>
      <c r="J9" s="206"/>
      <c r="K9" s="209"/>
      <c r="L9" s="209"/>
      <c r="M9" s="210"/>
      <c r="N9" s="211"/>
      <c r="O9" s="209">
        <v>85.1</v>
      </c>
      <c r="P9" s="213"/>
      <c r="Q9" s="211"/>
      <c r="R9" s="213"/>
      <c r="S9" s="209">
        <f t="shared" si="1"/>
        <v>0</v>
      </c>
      <c r="T9" s="209">
        <f t="shared" si="2"/>
        <v>0</v>
      </c>
      <c r="U9" s="209">
        <f t="shared" si="3"/>
        <v>85.1</v>
      </c>
      <c r="V9" s="209">
        <f t="shared" si="4"/>
        <v>85.1</v>
      </c>
      <c r="W9" s="207" t="e">
        <f>U9/T9*100</f>
        <v>#DIV/0!</v>
      </c>
      <c r="X9" s="208"/>
    </row>
    <row r="10" spans="1:25" ht="35.25" customHeight="1">
      <c r="A10" s="225"/>
      <c r="B10" s="329" t="s">
        <v>265</v>
      </c>
      <c r="C10" s="410"/>
      <c r="D10" s="410"/>
      <c r="E10" s="410"/>
      <c r="F10" s="330"/>
      <c r="G10" s="206"/>
      <c r="H10" s="206"/>
      <c r="I10" s="206"/>
      <c r="J10" s="206"/>
      <c r="K10" s="209"/>
      <c r="L10" s="209"/>
      <c r="M10" s="210"/>
      <c r="N10" s="211"/>
      <c r="O10" s="444">
        <v>2.1</v>
      </c>
      <c r="P10" s="213"/>
      <c r="Q10" s="211"/>
      <c r="R10" s="213">
        <v>14.5</v>
      </c>
      <c r="S10" s="209">
        <f t="shared" si="1"/>
        <v>0</v>
      </c>
      <c r="T10" s="209">
        <f t="shared" si="2"/>
        <v>0</v>
      </c>
      <c r="U10" s="209">
        <f t="shared" si="3"/>
        <v>16.600000000000001</v>
      </c>
      <c r="V10" s="209">
        <f t="shared" si="4"/>
        <v>16.600000000000001</v>
      </c>
      <c r="W10" s="207" t="e">
        <f>U10/T10*100</f>
        <v>#DIV/0!</v>
      </c>
      <c r="X10" s="208"/>
    </row>
    <row r="11" spans="1:25" ht="33.75" customHeight="1">
      <c r="A11" s="225"/>
      <c r="B11" s="419" t="s">
        <v>259</v>
      </c>
      <c r="C11" s="419"/>
      <c r="D11" s="419"/>
      <c r="E11" s="419"/>
      <c r="F11" s="419"/>
      <c r="G11" s="206"/>
      <c r="H11" s="206"/>
      <c r="I11" s="206"/>
      <c r="J11" s="206"/>
      <c r="K11" s="214"/>
      <c r="L11" s="209"/>
      <c r="M11" s="209">
        <v>17.5</v>
      </c>
      <c r="N11" s="211"/>
      <c r="O11" s="209">
        <v>9.8000000000000007</v>
      </c>
      <c r="P11" s="213"/>
      <c r="Q11" s="211"/>
      <c r="R11" s="213">
        <v>9.9</v>
      </c>
      <c r="S11" s="209">
        <f t="shared" si="1"/>
        <v>0</v>
      </c>
      <c r="T11" s="209">
        <f t="shared" si="2"/>
        <v>0</v>
      </c>
      <c r="U11" s="209">
        <f t="shared" si="3"/>
        <v>19.700000000000003</v>
      </c>
      <c r="V11" s="209">
        <f t="shared" ref="V11:V51" si="5">U11-T11</f>
        <v>19.700000000000003</v>
      </c>
      <c r="W11" s="207" t="e">
        <f t="shared" ref="W11:W51" si="6">U11/T11*100</f>
        <v>#DIV/0!</v>
      </c>
      <c r="X11" s="208"/>
    </row>
    <row r="12" spans="1:25" ht="35.25" customHeight="1">
      <c r="A12" s="225"/>
      <c r="B12" s="419" t="s">
        <v>264</v>
      </c>
      <c r="C12" s="419"/>
      <c r="D12" s="419"/>
      <c r="E12" s="419"/>
      <c r="F12" s="419"/>
      <c r="G12" s="206"/>
      <c r="H12" s="206"/>
      <c r="I12" s="206"/>
      <c r="J12" s="206"/>
      <c r="K12" s="214"/>
      <c r="L12" s="206"/>
      <c r="M12" s="209"/>
      <c r="N12" s="211"/>
      <c r="O12" s="209">
        <v>55.3</v>
      </c>
      <c r="P12" s="213"/>
      <c r="Q12" s="211"/>
      <c r="R12" s="213"/>
      <c r="S12" s="209">
        <f t="shared" si="1"/>
        <v>0</v>
      </c>
      <c r="T12" s="209">
        <f t="shared" si="2"/>
        <v>0</v>
      </c>
      <c r="U12" s="209">
        <f t="shared" si="3"/>
        <v>55.3</v>
      </c>
      <c r="V12" s="209">
        <f t="shared" si="5"/>
        <v>55.3</v>
      </c>
      <c r="W12" s="207" t="e">
        <f t="shared" si="6"/>
        <v>#DIV/0!</v>
      </c>
      <c r="X12" s="208"/>
    </row>
    <row r="13" spans="1:25" ht="36.75" customHeight="1">
      <c r="A13" s="225"/>
      <c r="B13" s="419" t="s">
        <v>174</v>
      </c>
      <c r="C13" s="419"/>
      <c r="D13" s="419"/>
      <c r="E13" s="419"/>
      <c r="F13" s="419"/>
      <c r="G13" s="206"/>
      <c r="H13" s="206"/>
      <c r="I13" s="206"/>
      <c r="J13" s="206"/>
      <c r="K13" s="214"/>
      <c r="L13" s="206"/>
      <c r="M13" s="209"/>
      <c r="N13" s="211"/>
      <c r="O13" s="209">
        <v>4.3</v>
      </c>
      <c r="P13" s="213"/>
      <c r="Q13" s="211"/>
      <c r="R13" s="213"/>
      <c r="S13" s="209">
        <f t="shared" si="1"/>
        <v>0</v>
      </c>
      <c r="T13" s="209">
        <f t="shared" si="2"/>
        <v>0</v>
      </c>
      <c r="U13" s="209">
        <f t="shared" si="3"/>
        <v>4.3</v>
      </c>
      <c r="V13" s="209">
        <f t="shared" si="5"/>
        <v>4.3</v>
      </c>
      <c r="W13" s="207" t="e">
        <f t="shared" si="6"/>
        <v>#DIV/0!</v>
      </c>
      <c r="X13" s="208"/>
    </row>
    <row r="14" spans="1:25" ht="39.950000000000003" customHeight="1">
      <c r="A14" s="225"/>
      <c r="B14" s="419" t="s">
        <v>266</v>
      </c>
      <c r="C14" s="419"/>
      <c r="D14" s="419"/>
      <c r="E14" s="419"/>
      <c r="F14" s="419"/>
      <c r="G14" s="206"/>
      <c r="H14" s="206"/>
      <c r="I14" s="206"/>
      <c r="J14" s="206"/>
      <c r="K14" s="214"/>
      <c r="L14" s="206"/>
      <c r="M14" s="209"/>
      <c r="N14" s="211"/>
      <c r="O14" s="209">
        <v>82.9</v>
      </c>
      <c r="P14" s="213"/>
      <c r="Q14" s="211"/>
      <c r="R14" s="213"/>
      <c r="S14" s="209">
        <f t="shared" si="1"/>
        <v>0</v>
      </c>
      <c r="T14" s="209">
        <f t="shared" si="2"/>
        <v>0</v>
      </c>
      <c r="U14" s="209">
        <f t="shared" si="3"/>
        <v>82.9</v>
      </c>
      <c r="V14" s="209">
        <f t="shared" si="5"/>
        <v>82.9</v>
      </c>
      <c r="W14" s="207" t="e">
        <f t="shared" si="6"/>
        <v>#DIV/0!</v>
      </c>
      <c r="X14" s="208"/>
    </row>
    <row r="15" spans="1:25" ht="39.950000000000003" customHeight="1">
      <c r="A15" s="225"/>
      <c r="B15" s="407" t="s">
        <v>288</v>
      </c>
      <c r="C15" s="408"/>
      <c r="D15" s="408"/>
      <c r="E15" s="408"/>
      <c r="F15" s="409"/>
      <c r="G15" s="206"/>
      <c r="H15" s="206"/>
      <c r="I15" s="206"/>
      <c r="J15" s="206"/>
      <c r="K15" s="214"/>
      <c r="L15" s="206"/>
      <c r="M15" s="209"/>
      <c r="N15" s="211"/>
      <c r="O15" s="209">
        <v>31.1</v>
      </c>
      <c r="P15" s="213"/>
      <c r="Q15" s="211"/>
      <c r="R15" s="213"/>
      <c r="S15" s="209">
        <f t="shared" si="1"/>
        <v>0</v>
      </c>
      <c r="T15" s="209">
        <f t="shared" si="2"/>
        <v>0</v>
      </c>
      <c r="U15" s="209">
        <f t="shared" si="3"/>
        <v>31.1</v>
      </c>
      <c r="V15" s="209">
        <f t="shared" si="5"/>
        <v>31.1</v>
      </c>
      <c r="W15" s="207" t="e">
        <f t="shared" si="6"/>
        <v>#DIV/0!</v>
      </c>
      <c r="X15" s="208"/>
    </row>
    <row r="16" spans="1:25" ht="39.950000000000003" customHeight="1">
      <c r="A16" s="225"/>
      <c r="B16" s="419" t="s">
        <v>267</v>
      </c>
      <c r="C16" s="419"/>
      <c r="D16" s="419"/>
      <c r="E16" s="419"/>
      <c r="F16" s="419"/>
      <c r="G16" s="206"/>
      <c r="H16" s="206"/>
      <c r="I16" s="206"/>
      <c r="J16" s="206"/>
      <c r="K16" s="214"/>
      <c r="L16" s="206"/>
      <c r="M16" s="206"/>
      <c r="N16" s="211"/>
      <c r="O16" s="209">
        <v>84.1</v>
      </c>
      <c r="P16" s="213"/>
      <c r="Q16" s="211"/>
      <c r="R16" s="213"/>
      <c r="S16" s="209">
        <f t="shared" si="1"/>
        <v>0</v>
      </c>
      <c r="T16" s="209">
        <f t="shared" si="2"/>
        <v>0</v>
      </c>
      <c r="U16" s="209">
        <f t="shared" si="3"/>
        <v>84.1</v>
      </c>
      <c r="V16" s="209">
        <f t="shared" si="5"/>
        <v>84.1</v>
      </c>
      <c r="W16" s="207" t="e">
        <f t="shared" si="6"/>
        <v>#DIV/0!</v>
      </c>
      <c r="X16" s="208"/>
    </row>
    <row r="17" spans="1:24" ht="33.75" customHeight="1">
      <c r="A17" s="225"/>
      <c r="B17" s="407" t="s">
        <v>268</v>
      </c>
      <c r="C17" s="408"/>
      <c r="D17" s="408"/>
      <c r="E17" s="408"/>
      <c r="F17" s="409"/>
      <c r="G17" s="206"/>
      <c r="H17" s="206"/>
      <c r="I17" s="206"/>
      <c r="J17" s="206"/>
      <c r="K17" s="214"/>
      <c r="L17" s="206"/>
      <c r="M17" s="206"/>
      <c r="N17" s="211"/>
      <c r="O17" s="209">
        <v>186.1</v>
      </c>
      <c r="P17" s="213"/>
      <c r="Q17" s="211"/>
      <c r="R17" s="213"/>
      <c r="S17" s="209">
        <f t="shared" si="1"/>
        <v>0</v>
      </c>
      <c r="T17" s="209">
        <f t="shared" si="2"/>
        <v>0</v>
      </c>
      <c r="U17" s="209">
        <f t="shared" ref="U17:U28" si="7">SUM(I17,L17,O17,R17)</f>
        <v>186.1</v>
      </c>
      <c r="V17" s="209">
        <f t="shared" si="5"/>
        <v>186.1</v>
      </c>
      <c r="W17" s="207" t="e">
        <f t="shared" si="6"/>
        <v>#DIV/0!</v>
      </c>
      <c r="X17" s="208"/>
    </row>
    <row r="18" spans="1:24" ht="36.75" customHeight="1">
      <c r="A18" s="225"/>
      <c r="B18" s="407" t="s">
        <v>269</v>
      </c>
      <c r="C18" s="408"/>
      <c r="D18" s="408"/>
      <c r="E18" s="408"/>
      <c r="F18" s="409"/>
      <c r="G18" s="206"/>
      <c r="H18" s="206"/>
      <c r="I18" s="206"/>
      <c r="J18" s="206"/>
      <c r="K18" s="214"/>
      <c r="L18" s="206"/>
      <c r="M18" s="206"/>
      <c r="N18" s="211"/>
      <c r="O18" s="209"/>
      <c r="P18" s="213"/>
      <c r="Q18" s="211"/>
      <c r="R18" s="213">
        <v>48.2</v>
      </c>
      <c r="S18" s="209">
        <f t="shared" si="1"/>
        <v>0</v>
      </c>
      <c r="T18" s="209">
        <f t="shared" si="2"/>
        <v>0</v>
      </c>
      <c r="U18" s="209">
        <f t="shared" si="7"/>
        <v>48.2</v>
      </c>
      <c r="V18" s="209">
        <f t="shared" si="5"/>
        <v>48.2</v>
      </c>
      <c r="W18" s="207" t="e">
        <f t="shared" si="6"/>
        <v>#DIV/0!</v>
      </c>
      <c r="X18" s="208"/>
    </row>
    <row r="19" spans="1:24" ht="36.75" customHeight="1">
      <c r="A19" s="225"/>
      <c r="B19" s="407" t="s">
        <v>270</v>
      </c>
      <c r="C19" s="408"/>
      <c r="D19" s="408"/>
      <c r="E19" s="408"/>
      <c r="F19" s="409"/>
      <c r="G19" s="206"/>
      <c r="H19" s="206"/>
      <c r="I19" s="206"/>
      <c r="J19" s="206"/>
      <c r="K19" s="214"/>
      <c r="L19" s="206"/>
      <c r="M19" s="206"/>
      <c r="N19" s="211"/>
      <c r="O19" s="206"/>
      <c r="P19" s="213"/>
      <c r="Q19" s="211"/>
      <c r="R19" s="213">
        <v>119.6</v>
      </c>
      <c r="S19" s="206">
        <f t="shared" si="1"/>
        <v>0</v>
      </c>
      <c r="T19" s="209">
        <f t="shared" si="2"/>
        <v>0</v>
      </c>
      <c r="U19" s="209">
        <f t="shared" si="7"/>
        <v>119.6</v>
      </c>
      <c r="V19" s="209">
        <f t="shared" si="5"/>
        <v>119.6</v>
      </c>
      <c r="W19" s="207" t="e">
        <f t="shared" si="6"/>
        <v>#DIV/0!</v>
      </c>
      <c r="X19" s="208"/>
    </row>
    <row r="20" spans="1:24" ht="35.25" customHeight="1">
      <c r="A20" s="225"/>
      <c r="B20" s="407" t="s">
        <v>286</v>
      </c>
      <c r="C20" s="408"/>
      <c r="D20" s="408"/>
      <c r="E20" s="408"/>
      <c r="F20" s="409"/>
      <c r="G20" s="206"/>
      <c r="H20" s="206"/>
      <c r="I20" s="206"/>
      <c r="J20" s="206"/>
      <c r="K20" s="214"/>
      <c r="L20" s="206"/>
      <c r="M20" s="206"/>
      <c r="N20" s="211"/>
      <c r="O20" s="206"/>
      <c r="P20" s="213">
        <v>47.4</v>
      </c>
      <c r="Q20" s="211"/>
      <c r="R20" s="213">
        <v>34.6</v>
      </c>
      <c r="S20" s="206">
        <f t="shared" si="1"/>
        <v>47.4</v>
      </c>
      <c r="T20" s="209">
        <f t="shared" si="2"/>
        <v>0</v>
      </c>
      <c r="U20" s="209">
        <f t="shared" ref="U20:U23" si="8">SUM(I20,L20,O20,R20)</f>
        <v>34.6</v>
      </c>
      <c r="V20" s="209">
        <f t="shared" si="5"/>
        <v>34.6</v>
      </c>
      <c r="W20" s="207" t="e">
        <f t="shared" si="6"/>
        <v>#DIV/0!</v>
      </c>
      <c r="X20" s="208"/>
    </row>
    <row r="21" spans="1:24" ht="33.75" customHeight="1">
      <c r="A21" s="225"/>
      <c r="B21" s="407" t="s">
        <v>287</v>
      </c>
      <c r="C21" s="408"/>
      <c r="D21" s="408"/>
      <c r="E21" s="408"/>
      <c r="F21" s="409"/>
      <c r="G21" s="206"/>
      <c r="H21" s="206"/>
      <c r="I21" s="206"/>
      <c r="J21" s="206"/>
      <c r="K21" s="214"/>
      <c r="L21" s="206"/>
      <c r="M21" s="206"/>
      <c r="N21" s="211"/>
      <c r="O21" s="206"/>
      <c r="P21" s="213"/>
      <c r="Q21" s="211"/>
      <c r="R21" s="213">
        <v>29.9</v>
      </c>
      <c r="S21" s="206">
        <f t="shared" si="1"/>
        <v>0</v>
      </c>
      <c r="T21" s="209">
        <f t="shared" si="2"/>
        <v>0</v>
      </c>
      <c r="U21" s="209">
        <f t="shared" si="8"/>
        <v>29.9</v>
      </c>
      <c r="V21" s="209">
        <f t="shared" si="5"/>
        <v>29.9</v>
      </c>
      <c r="W21" s="207" t="e">
        <f t="shared" si="6"/>
        <v>#DIV/0!</v>
      </c>
      <c r="X21" s="208"/>
    </row>
    <row r="22" spans="1:24" ht="39.950000000000003" customHeight="1">
      <c r="A22" s="225"/>
      <c r="B22" s="407" t="s">
        <v>356</v>
      </c>
      <c r="C22" s="408"/>
      <c r="D22" s="408"/>
      <c r="E22" s="408"/>
      <c r="F22" s="409"/>
      <c r="G22" s="206"/>
      <c r="H22" s="206"/>
      <c r="I22" s="206"/>
      <c r="J22" s="206"/>
      <c r="K22" s="214"/>
      <c r="L22" s="206"/>
      <c r="M22" s="206"/>
      <c r="N22" s="211"/>
      <c r="O22" s="209">
        <v>0.1</v>
      </c>
      <c r="P22" s="213"/>
      <c r="Q22" s="211"/>
      <c r="R22" s="213"/>
      <c r="S22" s="206"/>
      <c r="T22" s="209"/>
      <c r="U22" s="209"/>
      <c r="V22" s="209"/>
      <c r="W22" s="207"/>
      <c r="X22" s="208"/>
    </row>
    <row r="23" spans="1:24" ht="39.950000000000003" customHeight="1">
      <c r="A23" s="225"/>
      <c r="B23" s="407" t="s">
        <v>289</v>
      </c>
      <c r="C23" s="408"/>
      <c r="D23" s="408"/>
      <c r="E23" s="408"/>
      <c r="F23" s="409"/>
      <c r="G23" s="206"/>
      <c r="H23" s="206"/>
      <c r="I23" s="206"/>
      <c r="J23" s="206"/>
      <c r="K23" s="214"/>
      <c r="L23" s="206"/>
      <c r="M23" s="206"/>
      <c r="N23" s="211"/>
      <c r="O23" s="209">
        <v>206.2</v>
      </c>
      <c r="P23" s="213"/>
      <c r="Q23" s="211"/>
      <c r="R23" s="213"/>
      <c r="S23" s="206">
        <f t="shared" si="1"/>
        <v>0</v>
      </c>
      <c r="T23" s="209">
        <f t="shared" si="2"/>
        <v>0</v>
      </c>
      <c r="U23" s="209">
        <f t="shared" si="8"/>
        <v>206.2</v>
      </c>
      <c r="V23" s="209">
        <f t="shared" si="5"/>
        <v>206.2</v>
      </c>
      <c r="W23" s="207" t="e">
        <f t="shared" si="6"/>
        <v>#DIV/0!</v>
      </c>
      <c r="X23" s="208"/>
    </row>
    <row r="24" spans="1:24" ht="38.25" customHeight="1">
      <c r="A24" s="225"/>
      <c r="B24" s="407" t="s">
        <v>278</v>
      </c>
      <c r="C24" s="408"/>
      <c r="D24" s="408"/>
      <c r="E24" s="408"/>
      <c r="F24" s="409"/>
      <c r="G24" s="206"/>
      <c r="H24" s="206"/>
      <c r="I24" s="206"/>
      <c r="J24" s="206"/>
      <c r="K24" s="214"/>
      <c r="L24" s="206"/>
      <c r="M24" s="206"/>
      <c r="N24" s="211"/>
      <c r="O24" s="209">
        <v>268.10000000000002</v>
      </c>
      <c r="P24" s="213"/>
      <c r="Q24" s="211"/>
      <c r="R24" s="213"/>
      <c r="S24" s="206">
        <f t="shared" si="1"/>
        <v>0</v>
      </c>
      <c r="T24" s="209">
        <f t="shared" si="2"/>
        <v>0</v>
      </c>
      <c r="U24" s="209">
        <f t="shared" si="7"/>
        <v>268.10000000000002</v>
      </c>
      <c r="V24" s="209">
        <f t="shared" si="5"/>
        <v>268.10000000000002</v>
      </c>
      <c r="W24" s="207" t="e">
        <f t="shared" si="6"/>
        <v>#DIV/0!</v>
      </c>
      <c r="X24" s="208"/>
    </row>
    <row r="25" spans="1:24" ht="35.25" customHeight="1">
      <c r="A25" s="225"/>
      <c r="B25" s="407" t="s">
        <v>280</v>
      </c>
      <c r="C25" s="408"/>
      <c r="D25" s="408"/>
      <c r="E25" s="408"/>
      <c r="F25" s="409"/>
      <c r="G25" s="206"/>
      <c r="H25" s="206"/>
      <c r="I25" s="206"/>
      <c r="J25" s="206"/>
      <c r="K25" s="214"/>
      <c r="L25" s="206"/>
      <c r="M25" s="206"/>
      <c r="N25" s="211"/>
      <c r="O25" s="209">
        <v>15.4</v>
      </c>
      <c r="P25" s="213"/>
      <c r="Q25" s="211"/>
      <c r="R25" s="213">
        <v>33.299999999999997</v>
      </c>
      <c r="S25" s="206">
        <f t="shared" si="1"/>
        <v>0</v>
      </c>
      <c r="T25" s="209">
        <f t="shared" si="2"/>
        <v>0</v>
      </c>
      <c r="U25" s="209">
        <f t="shared" si="7"/>
        <v>48.699999999999996</v>
      </c>
      <c r="V25" s="209">
        <f t="shared" si="5"/>
        <v>48.699999999999996</v>
      </c>
      <c r="W25" s="207" t="e">
        <f t="shared" si="6"/>
        <v>#DIV/0!</v>
      </c>
      <c r="X25" s="208"/>
    </row>
    <row r="26" spans="1:24" ht="36.75" customHeight="1">
      <c r="A26" s="225"/>
      <c r="B26" s="407" t="s">
        <v>279</v>
      </c>
      <c r="C26" s="408"/>
      <c r="D26" s="408"/>
      <c r="E26" s="408"/>
      <c r="F26" s="409"/>
      <c r="G26" s="206"/>
      <c r="H26" s="206"/>
      <c r="I26" s="206"/>
      <c r="J26" s="206"/>
      <c r="K26" s="214"/>
      <c r="L26" s="206"/>
      <c r="M26" s="206"/>
      <c r="N26" s="211"/>
      <c r="O26" s="209">
        <v>16.5</v>
      </c>
      <c r="P26" s="213"/>
      <c r="Q26" s="211"/>
      <c r="R26" s="213"/>
      <c r="S26" s="206">
        <f t="shared" si="1"/>
        <v>0</v>
      </c>
      <c r="T26" s="209">
        <f t="shared" si="2"/>
        <v>0</v>
      </c>
      <c r="U26" s="209">
        <f t="shared" si="7"/>
        <v>16.5</v>
      </c>
      <c r="V26" s="209">
        <f t="shared" si="5"/>
        <v>16.5</v>
      </c>
      <c r="W26" s="207" t="e">
        <f t="shared" si="6"/>
        <v>#DIV/0!</v>
      </c>
      <c r="X26" s="208"/>
    </row>
    <row r="27" spans="1:24" ht="39.950000000000003" customHeight="1">
      <c r="A27" s="225"/>
      <c r="B27" s="407" t="s">
        <v>271</v>
      </c>
      <c r="C27" s="408"/>
      <c r="D27" s="408"/>
      <c r="E27" s="408"/>
      <c r="F27" s="409"/>
      <c r="G27" s="206"/>
      <c r="H27" s="206"/>
      <c r="I27" s="206"/>
      <c r="J27" s="206"/>
      <c r="K27" s="214"/>
      <c r="L27" s="206"/>
      <c r="M27" s="206"/>
      <c r="N27" s="211"/>
      <c r="O27" s="209">
        <v>28.8</v>
      </c>
      <c r="P27" s="213"/>
      <c r="Q27" s="211"/>
      <c r="R27" s="213"/>
      <c r="S27" s="206">
        <f t="shared" si="1"/>
        <v>0</v>
      </c>
      <c r="T27" s="209">
        <f t="shared" si="2"/>
        <v>0</v>
      </c>
      <c r="U27" s="209">
        <f t="shared" si="7"/>
        <v>28.8</v>
      </c>
      <c r="V27" s="209">
        <f t="shared" si="5"/>
        <v>28.8</v>
      </c>
      <c r="W27" s="207" t="e">
        <f t="shared" si="6"/>
        <v>#DIV/0!</v>
      </c>
      <c r="X27" s="208"/>
    </row>
    <row r="28" spans="1:24" ht="39.950000000000003" customHeight="1">
      <c r="A28" s="225"/>
      <c r="B28" s="407" t="s">
        <v>353</v>
      </c>
      <c r="C28" s="408"/>
      <c r="D28" s="408"/>
      <c r="E28" s="408"/>
      <c r="F28" s="409"/>
      <c r="G28" s="206"/>
      <c r="H28" s="206"/>
      <c r="I28" s="206"/>
      <c r="J28" s="206"/>
      <c r="K28" s="214"/>
      <c r="L28" s="206"/>
      <c r="M28" s="206"/>
      <c r="N28" s="211"/>
      <c r="O28" s="209">
        <v>2.7</v>
      </c>
      <c r="P28" s="213"/>
      <c r="Q28" s="211"/>
      <c r="R28" s="213"/>
      <c r="S28" s="206"/>
      <c r="T28" s="209"/>
      <c r="U28" s="209">
        <f t="shared" si="7"/>
        <v>2.7</v>
      </c>
      <c r="V28" s="209"/>
      <c r="W28" s="207"/>
      <c r="X28" s="208"/>
    </row>
    <row r="29" spans="1:24" ht="39.950000000000003" customHeight="1">
      <c r="A29" s="225"/>
      <c r="B29" s="407" t="s">
        <v>354</v>
      </c>
      <c r="C29" s="408"/>
      <c r="D29" s="408"/>
      <c r="E29" s="408"/>
      <c r="F29" s="409"/>
      <c r="G29" s="206"/>
      <c r="H29" s="206"/>
      <c r="I29" s="206"/>
      <c r="J29" s="206"/>
      <c r="K29" s="214"/>
      <c r="L29" s="206"/>
      <c r="M29" s="206"/>
      <c r="N29" s="211"/>
      <c r="O29" s="209"/>
      <c r="P29" s="213"/>
      <c r="Q29" s="211"/>
      <c r="R29" s="213">
        <v>71.2</v>
      </c>
      <c r="S29" s="206"/>
      <c r="T29" s="209"/>
      <c r="U29" s="209"/>
      <c r="V29" s="209"/>
      <c r="W29" s="207"/>
      <c r="X29" s="208"/>
    </row>
    <row r="30" spans="1:24" ht="39.950000000000003" customHeight="1">
      <c r="A30" s="225"/>
      <c r="B30" s="407" t="s">
        <v>355</v>
      </c>
      <c r="C30" s="408"/>
      <c r="D30" s="408"/>
      <c r="E30" s="408"/>
      <c r="F30" s="409"/>
      <c r="G30" s="206"/>
      <c r="H30" s="206"/>
      <c r="I30" s="206"/>
      <c r="J30" s="206"/>
      <c r="K30" s="214"/>
      <c r="L30" s="206"/>
      <c r="M30" s="206"/>
      <c r="N30" s="211"/>
      <c r="O30" s="209">
        <v>15</v>
      </c>
      <c r="P30" s="213"/>
      <c r="Q30" s="211"/>
      <c r="R30" s="213"/>
      <c r="S30" s="206"/>
      <c r="T30" s="209"/>
      <c r="U30" s="209"/>
      <c r="V30" s="209"/>
      <c r="W30" s="207"/>
      <c r="X30" s="208"/>
    </row>
    <row r="31" spans="1:24" ht="39.950000000000003" customHeight="1">
      <c r="A31" s="225"/>
      <c r="B31" s="428" t="s">
        <v>282</v>
      </c>
      <c r="C31" s="429"/>
      <c r="D31" s="429"/>
      <c r="E31" s="429"/>
      <c r="F31" s="430"/>
      <c r="G31" s="206"/>
      <c r="H31" s="206"/>
      <c r="I31" s="206"/>
      <c r="J31" s="209"/>
      <c r="K31" s="214"/>
      <c r="L31" s="209"/>
      <c r="M31" s="209">
        <v>0.1</v>
      </c>
      <c r="N31" s="211"/>
      <c r="O31" s="209"/>
      <c r="P31" s="213"/>
      <c r="Q31" s="211"/>
      <c r="R31" s="213"/>
      <c r="S31" s="209">
        <f t="shared" si="1"/>
        <v>0</v>
      </c>
      <c r="T31" s="209">
        <f t="shared" si="2"/>
        <v>0</v>
      </c>
      <c r="U31" s="209"/>
      <c r="V31" s="209">
        <f t="shared" si="5"/>
        <v>0</v>
      </c>
      <c r="W31" s="207" t="e">
        <f t="shared" si="6"/>
        <v>#DIV/0!</v>
      </c>
      <c r="X31" s="208"/>
    </row>
    <row r="32" spans="1:24" ht="39.950000000000003" customHeight="1">
      <c r="A32" s="225"/>
      <c r="B32" s="428" t="s">
        <v>283</v>
      </c>
      <c r="C32" s="429"/>
      <c r="D32" s="429"/>
      <c r="E32" s="429"/>
      <c r="F32" s="430"/>
      <c r="G32" s="206"/>
      <c r="H32" s="206"/>
      <c r="I32" s="206"/>
      <c r="J32" s="209"/>
      <c r="K32" s="214"/>
      <c r="L32" s="209"/>
      <c r="M32" s="209"/>
      <c r="N32" s="211"/>
      <c r="O32" s="209"/>
      <c r="P32" s="213">
        <v>5.6</v>
      </c>
      <c r="Q32" s="211"/>
      <c r="R32" s="213"/>
      <c r="S32" s="209">
        <f t="shared" si="1"/>
        <v>5.6</v>
      </c>
      <c r="T32" s="209">
        <f t="shared" si="2"/>
        <v>0</v>
      </c>
      <c r="U32" s="209"/>
      <c r="V32" s="209">
        <f t="shared" si="5"/>
        <v>0</v>
      </c>
      <c r="W32" s="207" t="e">
        <f t="shared" si="6"/>
        <v>#DIV/0!</v>
      </c>
      <c r="X32" s="208"/>
    </row>
    <row r="33" spans="1:32" ht="39.950000000000003" customHeight="1">
      <c r="A33" s="225"/>
      <c r="B33" s="428" t="s">
        <v>361</v>
      </c>
      <c r="C33" s="429"/>
      <c r="D33" s="429"/>
      <c r="E33" s="429"/>
      <c r="F33" s="430"/>
      <c r="G33" s="206"/>
      <c r="H33" s="206"/>
      <c r="I33" s="206"/>
      <c r="J33" s="209"/>
      <c r="K33" s="214"/>
      <c r="L33" s="209"/>
      <c r="M33" s="209">
        <v>18.8</v>
      </c>
      <c r="N33" s="211"/>
      <c r="O33" s="209"/>
      <c r="P33" s="213"/>
      <c r="Q33" s="211"/>
      <c r="R33" s="213"/>
      <c r="S33" s="209"/>
      <c r="T33" s="209"/>
      <c r="U33" s="209"/>
      <c r="V33" s="209"/>
      <c r="W33" s="207"/>
      <c r="X33" s="208"/>
    </row>
    <row r="34" spans="1:32" ht="39.950000000000003" customHeight="1">
      <c r="A34" s="225"/>
      <c r="B34" s="428" t="s">
        <v>364</v>
      </c>
      <c r="C34" s="429"/>
      <c r="D34" s="429"/>
      <c r="E34" s="429"/>
      <c r="F34" s="430"/>
      <c r="G34" s="206"/>
      <c r="H34" s="206"/>
      <c r="I34" s="206"/>
      <c r="J34" s="209"/>
      <c r="K34" s="214"/>
      <c r="L34" s="209"/>
      <c r="M34" s="209">
        <v>1590</v>
      </c>
      <c r="N34" s="211"/>
      <c r="O34" s="209"/>
      <c r="P34" s="213"/>
      <c r="Q34" s="211"/>
      <c r="R34" s="213"/>
      <c r="S34" s="209"/>
      <c r="T34" s="209"/>
      <c r="U34" s="209"/>
      <c r="V34" s="209"/>
      <c r="W34" s="207"/>
      <c r="X34" s="208"/>
    </row>
    <row r="35" spans="1:32" ht="39.950000000000003" customHeight="1">
      <c r="A35" s="225"/>
      <c r="B35" s="428" t="s">
        <v>367</v>
      </c>
      <c r="C35" s="429"/>
      <c r="D35" s="429"/>
      <c r="E35" s="429"/>
      <c r="F35" s="430"/>
      <c r="G35" s="206"/>
      <c r="H35" s="206"/>
      <c r="I35" s="206"/>
      <c r="J35" s="209"/>
      <c r="K35" s="214"/>
      <c r="L35" s="209"/>
      <c r="M35" s="209"/>
      <c r="N35" s="211"/>
      <c r="O35" s="209"/>
      <c r="P35" s="213">
        <v>24</v>
      </c>
      <c r="Q35" s="211"/>
      <c r="R35" s="213"/>
      <c r="S35" s="209"/>
      <c r="T35" s="209"/>
      <c r="U35" s="209"/>
      <c r="V35" s="209"/>
      <c r="W35" s="207"/>
      <c r="X35" s="208"/>
    </row>
    <row r="36" spans="1:32" ht="39.950000000000003" customHeight="1">
      <c r="A36" s="225"/>
      <c r="B36" s="428" t="s">
        <v>368</v>
      </c>
      <c r="C36" s="429"/>
      <c r="D36" s="429"/>
      <c r="E36" s="429"/>
      <c r="F36" s="430"/>
      <c r="G36" s="206"/>
      <c r="H36" s="206"/>
      <c r="I36" s="206"/>
      <c r="J36" s="209"/>
      <c r="K36" s="214"/>
      <c r="L36" s="209"/>
      <c r="M36" s="209"/>
      <c r="N36" s="211"/>
      <c r="O36" s="209"/>
      <c r="P36" s="213">
        <v>16.8</v>
      </c>
      <c r="Q36" s="211"/>
      <c r="R36" s="213"/>
      <c r="S36" s="209"/>
      <c r="T36" s="209"/>
      <c r="U36" s="209"/>
      <c r="V36" s="209"/>
      <c r="W36" s="207"/>
      <c r="X36" s="208"/>
    </row>
    <row r="37" spans="1:32" ht="39.950000000000003" customHeight="1">
      <c r="A37" s="225"/>
      <c r="B37" s="428" t="s">
        <v>369</v>
      </c>
      <c r="C37" s="429"/>
      <c r="D37" s="429"/>
      <c r="E37" s="429"/>
      <c r="F37" s="430"/>
      <c r="G37" s="206"/>
      <c r="H37" s="206"/>
      <c r="I37" s="206"/>
      <c r="J37" s="209"/>
      <c r="K37" s="214"/>
      <c r="L37" s="209"/>
      <c r="M37" s="209"/>
      <c r="N37" s="211"/>
      <c r="O37" s="209"/>
      <c r="P37" s="213">
        <v>22.4</v>
      </c>
      <c r="Q37" s="211"/>
      <c r="R37" s="213"/>
      <c r="S37" s="209"/>
      <c r="T37" s="209"/>
      <c r="U37" s="209"/>
      <c r="V37" s="209"/>
      <c r="W37" s="207"/>
      <c r="X37" s="208"/>
    </row>
    <row r="38" spans="1:32" ht="39.950000000000003" customHeight="1">
      <c r="A38" s="225"/>
      <c r="B38" s="428" t="s">
        <v>365</v>
      </c>
      <c r="C38" s="429"/>
      <c r="D38" s="429"/>
      <c r="E38" s="429"/>
      <c r="F38" s="430"/>
      <c r="G38" s="206"/>
      <c r="H38" s="206"/>
      <c r="I38" s="206"/>
      <c r="J38" s="209"/>
      <c r="K38" s="214"/>
      <c r="L38" s="209"/>
      <c r="M38" s="209">
        <v>508.1</v>
      </c>
      <c r="N38" s="211"/>
      <c r="O38" s="209"/>
      <c r="P38" s="213"/>
      <c r="Q38" s="211"/>
      <c r="R38" s="213"/>
      <c r="S38" s="209"/>
      <c r="T38" s="209"/>
      <c r="U38" s="209"/>
      <c r="V38" s="209"/>
      <c r="W38" s="207"/>
      <c r="X38" s="208"/>
    </row>
    <row r="39" spans="1:32" ht="39.950000000000003" customHeight="1">
      <c r="A39" s="225"/>
      <c r="B39" s="428" t="s">
        <v>366</v>
      </c>
      <c r="C39" s="429"/>
      <c r="D39" s="429"/>
      <c r="E39" s="429"/>
      <c r="F39" s="430"/>
      <c r="G39" s="206"/>
      <c r="H39" s="206"/>
      <c r="I39" s="206"/>
      <c r="J39" s="209"/>
      <c r="K39" s="214"/>
      <c r="L39" s="209"/>
      <c r="M39" s="209">
        <v>241.3</v>
      </c>
      <c r="N39" s="211"/>
      <c r="O39" s="209"/>
      <c r="P39" s="213"/>
      <c r="Q39" s="211"/>
      <c r="R39" s="213"/>
      <c r="S39" s="209"/>
      <c r="T39" s="209"/>
      <c r="U39" s="209"/>
      <c r="V39" s="209"/>
      <c r="W39" s="207"/>
      <c r="X39" s="208"/>
    </row>
    <row r="40" spans="1:32" ht="39.950000000000003" customHeight="1">
      <c r="A40" s="225"/>
      <c r="B40" s="428" t="s">
        <v>360</v>
      </c>
      <c r="C40" s="429"/>
      <c r="D40" s="429"/>
      <c r="E40" s="429"/>
      <c r="F40" s="430"/>
      <c r="G40" s="206"/>
      <c r="H40" s="206"/>
      <c r="I40" s="206"/>
      <c r="J40" s="209"/>
      <c r="K40" s="214"/>
      <c r="L40" s="209"/>
      <c r="M40" s="209">
        <v>57.3</v>
      </c>
      <c r="N40" s="211"/>
      <c r="O40" s="209"/>
      <c r="P40" s="213">
        <v>11.8</v>
      </c>
      <c r="Q40" s="211"/>
      <c r="R40" s="213"/>
      <c r="S40" s="209">
        <f t="shared" si="1"/>
        <v>11.8</v>
      </c>
      <c r="T40" s="209">
        <f>SUM(H40,K40,N40,Q40)</f>
        <v>0</v>
      </c>
      <c r="U40" s="209"/>
      <c r="V40" s="209">
        <f t="shared" si="5"/>
        <v>0</v>
      </c>
      <c r="W40" s="207" t="e">
        <f t="shared" si="6"/>
        <v>#DIV/0!</v>
      </c>
      <c r="X40" s="208"/>
      <c r="AD40" s="199" t="s">
        <v>290</v>
      </c>
      <c r="AF40" s="199">
        <v>5.6</v>
      </c>
    </row>
    <row r="41" spans="1:32" ht="39.950000000000003" customHeight="1">
      <c r="A41" s="225"/>
      <c r="B41" s="428" t="s">
        <v>362</v>
      </c>
      <c r="C41" s="429"/>
      <c r="D41" s="429"/>
      <c r="E41" s="429"/>
      <c r="F41" s="430"/>
      <c r="G41" s="206"/>
      <c r="H41" s="206"/>
      <c r="I41" s="206"/>
      <c r="J41" s="209"/>
      <c r="K41" s="214"/>
      <c r="L41" s="209"/>
      <c r="M41" s="209">
        <v>25</v>
      </c>
      <c r="N41" s="211"/>
      <c r="O41" s="209"/>
      <c r="P41" s="213"/>
      <c r="Q41" s="211"/>
      <c r="R41" s="213"/>
      <c r="S41" s="209"/>
      <c r="T41" s="209"/>
      <c r="U41" s="209"/>
      <c r="V41" s="209"/>
      <c r="W41" s="207"/>
      <c r="X41" s="208"/>
    </row>
    <row r="42" spans="1:32" ht="39.950000000000003" customHeight="1">
      <c r="A42" s="225"/>
      <c r="B42" s="428" t="s">
        <v>363</v>
      </c>
      <c r="C42" s="429"/>
      <c r="D42" s="429"/>
      <c r="E42" s="429"/>
      <c r="F42" s="430"/>
      <c r="G42" s="206"/>
      <c r="H42" s="206"/>
      <c r="I42" s="206"/>
      <c r="J42" s="209"/>
      <c r="K42" s="214"/>
      <c r="L42" s="209"/>
      <c r="M42" s="209">
        <v>25</v>
      </c>
      <c r="N42" s="211"/>
      <c r="O42" s="209"/>
      <c r="P42" s="213"/>
      <c r="Q42" s="211"/>
      <c r="R42" s="213"/>
      <c r="S42" s="209"/>
      <c r="T42" s="209"/>
      <c r="U42" s="209"/>
      <c r="V42" s="209"/>
      <c r="W42" s="207"/>
      <c r="X42" s="208"/>
    </row>
    <row r="43" spans="1:32" ht="39.950000000000003" customHeight="1">
      <c r="A43" s="225"/>
      <c r="B43" s="431" t="s">
        <v>285</v>
      </c>
      <c r="C43" s="432"/>
      <c r="D43" s="432"/>
      <c r="E43" s="432"/>
      <c r="F43" s="433"/>
      <c r="G43" s="206"/>
      <c r="H43" s="206"/>
      <c r="I43" s="206"/>
      <c r="J43" s="209"/>
      <c r="K43" s="214"/>
      <c r="L43" s="209"/>
      <c r="M43" s="209">
        <v>63</v>
      </c>
      <c r="N43" s="211"/>
      <c r="O43" s="209"/>
      <c r="P43" s="213"/>
      <c r="Q43" s="211"/>
      <c r="R43" s="213"/>
      <c r="S43" s="209">
        <f t="shared" si="1"/>
        <v>0</v>
      </c>
      <c r="T43" s="209">
        <f t="shared" si="2"/>
        <v>0</v>
      </c>
      <c r="U43" s="209"/>
      <c r="V43" s="209">
        <f t="shared" si="5"/>
        <v>0</v>
      </c>
      <c r="W43" s="207" t="e">
        <f t="shared" si="6"/>
        <v>#DIV/0!</v>
      </c>
      <c r="X43" s="208"/>
      <c r="AD43" s="199" t="s">
        <v>284</v>
      </c>
      <c r="AF43" s="199">
        <v>6.9</v>
      </c>
    </row>
    <row r="44" spans="1:32" ht="34.5" customHeight="1">
      <c r="A44" s="121" t="s">
        <v>102</v>
      </c>
      <c r="B44" s="415" t="s">
        <v>106</v>
      </c>
      <c r="C44" s="416"/>
      <c r="D44" s="416"/>
      <c r="E44" s="416"/>
      <c r="F44" s="417"/>
      <c r="G44" s="206">
        <f t="shared" ref="G44:S44" si="9">SUM(G45:G51)</f>
        <v>0</v>
      </c>
      <c r="H44" s="206">
        <f t="shared" si="9"/>
        <v>0</v>
      </c>
      <c r="I44" s="206">
        <f t="shared" si="9"/>
        <v>0</v>
      </c>
      <c r="J44" s="206">
        <f t="shared" si="9"/>
        <v>0</v>
      </c>
      <c r="K44" s="206">
        <f t="shared" si="9"/>
        <v>9095.7000000000007</v>
      </c>
      <c r="L44" s="206">
        <f t="shared" si="9"/>
        <v>9095.8000000000011</v>
      </c>
      <c r="M44" s="206">
        <f t="shared" si="9"/>
        <v>0</v>
      </c>
      <c r="N44" s="206">
        <f t="shared" si="9"/>
        <v>492.8</v>
      </c>
      <c r="O44" s="206">
        <f t="shared" si="9"/>
        <v>919.9</v>
      </c>
      <c r="P44" s="206">
        <f t="shared" si="9"/>
        <v>465.2</v>
      </c>
      <c r="Q44" s="206">
        <f t="shared" si="9"/>
        <v>3281</v>
      </c>
      <c r="R44" s="206">
        <f t="shared" si="9"/>
        <v>3121.1</v>
      </c>
      <c r="S44" s="206">
        <f t="shared" si="9"/>
        <v>465.2</v>
      </c>
      <c r="T44" s="206">
        <f>SUM(H44,K44,N44,Q44)</f>
        <v>12869.5</v>
      </c>
      <c r="U44" s="206">
        <f>SUM(I44,L44,O44,R44)</f>
        <v>13136.800000000001</v>
      </c>
      <c r="V44" s="206">
        <f t="shared" si="5"/>
        <v>267.30000000000109</v>
      </c>
      <c r="W44" s="206">
        <f t="shared" si="6"/>
        <v>102.07700376860018</v>
      </c>
      <c r="X44" s="208"/>
      <c r="AD44" s="199" t="s">
        <v>285</v>
      </c>
      <c r="AF44" s="199">
        <v>63</v>
      </c>
    </row>
    <row r="45" spans="1:32" ht="66" customHeight="1">
      <c r="A45" s="225"/>
      <c r="B45" s="373" t="s">
        <v>255</v>
      </c>
      <c r="C45" s="411"/>
      <c r="D45" s="411"/>
      <c r="E45" s="411"/>
      <c r="F45" s="374"/>
      <c r="G45" s="209"/>
      <c r="H45" s="209"/>
      <c r="I45" s="209"/>
      <c r="J45" s="209"/>
      <c r="K45" s="209"/>
      <c r="L45" s="209"/>
      <c r="M45" s="209"/>
      <c r="N45" s="211"/>
      <c r="O45" s="209"/>
      <c r="P45" s="213">
        <v>167.2</v>
      </c>
      <c r="Q45" s="211">
        <v>1463.3</v>
      </c>
      <c r="R45" s="229">
        <v>1021.1</v>
      </c>
      <c r="S45" s="206">
        <f>SUM(G45,J45,M45,P45)</f>
        <v>167.2</v>
      </c>
      <c r="T45" s="209">
        <f>SUM(H45,K45,N45,Q45)</f>
        <v>1463.3</v>
      </c>
      <c r="U45" s="209">
        <f>SUM(I45,L45,O45,R45)</f>
        <v>1021.1</v>
      </c>
      <c r="V45" s="209">
        <f t="shared" si="5"/>
        <v>-442.19999999999993</v>
      </c>
      <c r="W45" s="207">
        <f t="shared" si="6"/>
        <v>69.780632816237272</v>
      </c>
      <c r="X45" s="208"/>
    </row>
    <row r="46" spans="1:32" ht="66" customHeight="1">
      <c r="A46" s="225"/>
      <c r="B46" s="373" t="s">
        <v>256</v>
      </c>
      <c r="C46" s="411"/>
      <c r="D46" s="411"/>
      <c r="E46" s="411"/>
      <c r="F46" s="374"/>
      <c r="G46" s="209"/>
      <c r="H46" s="209"/>
      <c r="I46" s="209"/>
      <c r="J46" s="209"/>
      <c r="K46" s="209"/>
      <c r="L46" s="209"/>
      <c r="M46" s="209"/>
      <c r="N46" s="211"/>
      <c r="O46" s="209"/>
      <c r="P46" s="213"/>
      <c r="Q46" s="211">
        <v>998.8</v>
      </c>
      <c r="R46" s="229">
        <v>998.9</v>
      </c>
      <c r="S46" s="206"/>
      <c r="T46" s="209">
        <f>Q46</f>
        <v>998.8</v>
      </c>
      <c r="U46" s="209">
        <f>SUM(I46,L46,O46,R46)</f>
        <v>998.9</v>
      </c>
      <c r="V46" s="209">
        <f t="shared" si="5"/>
        <v>0.10000000000002274</v>
      </c>
      <c r="W46" s="207">
        <f t="shared" si="6"/>
        <v>100.0100120144173</v>
      </c>
      <c r="X46" s="208"/>
    </row>
    <row r="47" spans="1:32" ht="54" customHeight="1">
      <c r="A47" s="225"/>
      <c r="B47" s="373" t="s">
        <v>403</v>
      </c>
      <c r="C47" s="411"/>
      <c r="D47" s="411"/>
      <c r="E47" s="411"/>
      <c r="F47" s="374"/>
      <c r="G47" s="209"/>
      <c r="H47" s="209"/>
      <c r="I47" s="209"/>
      <c r="J47" s="209"/>
      <c r="K47" s="209"/>
      <c r="L47" s="209"/>
      <c r="M47" s="209"/>
      <c r="N47" s="211"/>
      <c r="O47" s="209"/>
      <c r="P47" s="213"/>
      <c r="Q47" s="211">
        <v>818.9</v>
      </c>
      <c r="R47" s="229">
        <v>818.9</v>
      </c>
      <c r="S47" s="206"/>
      <c r="T47" s="209">
        <f>Q47</f>
        <v>818.9</v>
      </c>
      <c r="U47" s="209">
        <f>SUM(I47,L47,O47,R47)</f>
        <v>818.9</v>
      </c>
      <c r="V47" s="209">
        <f t="shared" si="5"/>
        <v>0</v>
      </c>
      <c r="W47" s="207">
        <f t="shared" si="6"/>
        <v>100</v>
      </c>
      <c r="X47" s="208"/>
    </row>
    <row r="48" spans="1:32" ht="33" customHeight="1">
      <c r="A48" s="225"/>
      <c r="B48" s="373" t="s">
        <v>281</v>
      </c>
      <c r="C48" s="411"/>
      <c r="D48" s="411"/>
      <c r="E48" s="411"/>
      <c r="F48" s="374"/>
      <c r="G48" s="209"/>
      <c r="H48" s="209"/>
      <c r="I48" s="209"/>
      <c r="J48" s="209"/>
      <c r="K48" s="209">
        <v>96</v>
      </c>
      <c r="L48" s="209">
        <v>96</v>
      </c>
      <c r="M48" s="209"/>
      <c r="N48" s="211"/>
      <c r="O48" s="209"/>
      <c r="P48" s="213">
        <v>298</v>
      </c>
      <c r="Q48" s="211"/>
      <c r="R48" s="229"/>
      <c r="S48" s="206">
        <f>P48</f>
        <v>298</v>
      </c>
      <c r="T48" s="209"/>
      <c r="U48" s="209"/>
      <c r="V48" s="209">
        <f t="shared" si="5"/>
        <v>0</v>
      </c>
      <c r="W48" s="207" t="e">
        <f t="shared" si="6"/>
        <v>#DIV/0!</v>
      </c>
      <c r="X48" s="208"/>
    </row>
    <row r="49" spans="1:24" ht="81.75" customHeight="1">
      <c r="A49" s="225"/>
      <c r="B49" s="329" t="s">
        <v>351</v>
      </c>
      <c r="C49" s="410"/>
      <c r="D49" s="410"/>
      <c r="E49" s="410"/>
      <c r="F49" s="330"/>
      <c r="G49" s="209"/>
      <c r="H49" s="209"/>
      <c r="I49" s="209"/>
      <c r="J49" s="209"/>
      <c r="K49" s="209">
        <v>2280.9</v>
      </c>
      <c r="L49" s="209">
        <v>2280.9</v>
      </c>
      <c r="M49" s="209"/>
      <c r="N49" s="231">
        <v>30</v>
      </c>
      <c r="O49" s="209"/>
      <c r="P49" s="213"/>
      <c r="Q49" s="211"/>
      <c r="R49" s="229">
        <v>170.1</v>
      </c>
      <c r="S49" s="206"/>
      <c r="T49" s="209"/>
      <c r="U49" s="209"/>
      <c r="V49" s="209"/>
      <c r="W49" s="207"/>
      <c r="X49" s="208"/>
    </row>
    <row r="50" spans="1:24" ht="81.75" customHeight="1">
      <c r="A50" s="225"/>
      <c r="B50" s="329" t="s">
        <v>352</v>
      </c>
      <c r="C50" s="410"/>
      <c r="D50" s="410"/>
      <c r="E50" s="410"/>
      <c r="F50" s="330"/>
      <c r="G50" s="209"/>
      <c r="H50" s="209"/>
      <c r="I50" s="209"/>
      <c r="J50" s="209"/>
      <c r="K50" s="209"/>
      <c r="L50" s="209">
        <v>342.8</v>
      </c>
      <c r="M50" s="209"/>
      <c r="N50" s="211"/>
      <c r="O50" s="209"/>
      <c r="P50" s="213"/>
      <c r="Q50" s="211"/>
      <c r="R50" s="229">
        <v>22</v>
      </c>
      <c r="S50" s="206"/>
      <c r="T50" s="209"/>
      <c r="U50" s="209"/>
      <c r="V50" s="209"/>
      <c r="W50" s="207"/>
      <c r="X50" s="208"/>
    </row>
    <row r="51" spans="1:24" ht="76.5" customHeight="1">
      <c r="A51" s="225"/>
      <c r="B51" s="411" t="s">
        <v>350</v>
      </c>
      <c r="C51" s="411"/>
      <c r="D51" s="411"/>
      <c r="E51" s="411"/>
      <c r="F51" s="374"/>
      <c r="G51" s="209"/>
      <c r="H51" s="209"/>
      <c r="I51" s="209"/>
      <c r="J51" s="209"/>
      <c r="K51" s="209">
        <v>6718.8</v>
      </c>
      <c r="L51" s="209">
        <v>6376.1</v>
      </c>
      <c r="M51" s="209"/>
      <c r="N51" s="211">
        <v>462.8</v>
      </c>
      <c r="O51" s="209">
        <v>919.9</v>
      </c>
      <c r="P51" s="213"/>
      <c r="Q51" s="211"/>
      <c r="R51" s="229">
        <v>90.1</v>
      </c>
      <c r="S51" s="206"/>
      <c r="T51" s="209">
        <f>K51+N51</f>
        <v>7181.6</v>
      </c>
      <c r="U51" s="209">
        <f>SUM(I51,L51,O51,R51)</f>
        <v>7386.1</v>
      </c>
      <c r="V51" s="209">
        <f t="shared" si="5"/>
        <v>204.5</v>
      </c>
      <c r="W51" s="207">
        <f t="shared" si="6"/>
        <v>102.84755486242621</v>
      </c>
      <c r="X51" s="208"/>
    </row>
    <row r="52" spans="1:24" ht="40.5" customHeight="1">
      <c r="A52" s="440" t="s">
        <v>8</v>
      </c>
      <c r="B52" s="441"/>
      <c r="C52" s="441"/>
      <c r="D52" s="441"/>
      <c r="E52" s="441"/>
      <c r="F52" s="442"/>
      <c r="G52" s="206">
        <f>SUM(G7:G45)</f>
        <v>0</v>
      </c>
      <c r="H52" s="206">
        <f>SUM(H7:H45)</f>
        <v>0</v>
      </c>
      <c r="I52" s="206">
        <f>SUM(I7:I45)</f>
        <v>0</v>
      </c>
      <c r="J52" s="206">
        <f t="shared" ref="J52:S52" si="10">J7+J44</f>
        <v>750</v>
      </c>
      <c r="K52" s="206">
        <f t="shared" si="10"/>
        <v>9095.7000000000007</v>
      </c>
      <c r="L52" s="206">
        <f t="shared" si="10"/>
        <v>9095.8000000000011</v>
      </c>
      <c r="M52" s="206">
        <f t="shared" si="10"/>
        <v>2546.1000000000004</v>
      </c>
      <c r="N52" s="206">
        <f t="shared" si="10"/>
        <v>492.8</v>
      </c>
      <c r="O52" s="206">
        <f t="shared" si="10"/>
        <v>2013.5</v>
      </c>
      <c r="P52" s="206">
        <f t="shared" si="10"/>
        <v>593.19999999999993</v>
      </c>
      <c r="Q52" s="206">
        <f t="shared" si="10"/>
        <v>3281</v>
      </c>
      <c r="R52" s="230">
        <f t="shared" si="10"/>
        <v>4185.6000000000004</v>
      </c>
      <c r="S52" s="206">
        <f t="shared" si="10"/>
        <v>3889.3</v>
      </c>
      <c r="T52" s="206">
        <f>SUM(H52,K52,N52,Q52)</f>
        <v>12869.5</v>
      </c>
      <c r="U52" s="206">
        <f>SUM(I52,L52,O52,R52)</f>
        <v>15294.900000000001</v>
      </c>
      <c r="V52" s="206">
        <f t="shared" si="4"/>
        <v>2425.4000000000015</v>
      </c>
      <c r="W52" s="206">
        <f>U52/T52*100</f>
        <v>118.84610901744435</v>
      </c>
      <c r="X52" s="208"/>
    </row>
    <row r="53" spans="1:24" ht="20.100000000000001" customHeight="1">
      <c r="A53" s="224"/>
      <c r="B53" s="224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24"/>
      <c r="O53" s="224"/>
      <c r="P53" s="215"/>
      <c r="Q53" s="224"/>
      <c r="R53" s="224"/>
      <c r="S53" s="224"/>
      <c r="T53" s="216"/>
    </row>
    <row r="54" spans="1:24" s="197" customFormat="1" ht="20.100000000000001" customHeight="1">
      <c r="C54" s="200"/>
      <c r="D54" s="200"/>
      <c r="E54" s="200"/>
      <c r="F54" s="200"/>
      <c r="G54" s="200"/>
      <c r="H54" s="200"/>
      <c r="I54" s="200"/>
    </row>
    <row r="55" spans="1:24" s="217" customFormat="1" ht="36" customHeight="1">
      <c r="B55" s="436" t="s">
        <v>204</v>
      </c>
      <c r="C55" s="437"/>
      <c r="D55" s="437"/>
      <c r="E55" s="437"/>
      <c r="F55" s="437"/>
      <c r="G55" s="218"/>
      <c r="H55" s="218"/>
      <c r="I55" s="218"/>
      <c r="J55" s="438"/>
      <c r="K55" s="438"/>
      <c r="L55" s="438"/>
      <c r="O55" s="439" t="s">
        <v>344</v>
      </c>
      <c r="P55" s="439"/>
      <c r="Q55" s="439"/>
      <c r="R55" s="219"/>
    </row>
    <row r="56" spans="1:24" s="197" customFormat="1" ht="19.5" customHeight="1">
      <c r="B56" s="220"/>
      <c r="C56" s="197" t="s">
        <v>9</v>
      </c>
      <c r="E56" s="220"/>
      <c r="F56" s="220"/>
      <c r="G56" s="220"/>
      <c r="H56" s="220"/>
      <c r="I56" s="220"/>
      <c r="J56" s="220"/>
      <c r="K56" s="197" t="s">
        <v>10</v>
      </c>
      <c r="L56" s="220"/>
      <c r="M56" s="220"/>
      <c r="N56" s="220"/>
      <c r="O56" s="443" t="s">
        <v>347</v>
      </c>
      <c r="P56" s="443"/>
      <c r="Q56" s="443"/>
      <c r="R56" s="199"/>
    </row>
    <row r="57" spans="1:24" ht="20.100000000000001" customHeight="1"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</row>
    <row r="58" spans="1:24" ht="20.100000000000001" customHeight="1"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</row>
    <row r="59" spans="1:24"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</row>
    <row r="60" spans="1:24" s="435" customFormat="1" ht="19.149999999999999" customHeight="1">
      <c r="A60" s="434" t="s">
        <v>59</v>
      </c>
    </row>
    <row r="63" spans="1:24">
      <c r="B63" s="222"/>
    </row>
    <row r="64" spans="1:24">
      <c r="B64" s="222"/>
    </row>
    <row r="65" spans="2:2">
      <c r="B65" s="222"/>
    </row>
    <row r="66" spans="2:2">
      <c r="B66" s="222"/>
    </row>
    <row r="67" spans="2:2">
      <c r="B67" s="222"/>
    </row>
    <row r="68" spans="2:2">
      <c r="B68" s="222"/>
    </row>
    <row r="69" spans="2:2">
      <c r="B69" s="222"/>
    </row>
  </sheetData>
  <mergeCells count="60">
    <mergeCell ref="B51:F51"/>
    <mergeCell ref="O56:Q56"/>
    <mergeCell ref="B50:F50"/>
    <mergeCell ref="B28:F28"/>
    <mergeCell ref="B29:F29"/>
    <mergeCell ref="B30:F30"/>
    <mergeCell ref="B33:F33"/>
    <mergeCell ref="B41:F41"/>
    <mergeCell ref="B42:F42"/>
    <mergeCell ref="B34:F34"/>
    <mergeCell ref="B38:F38"/>
    <mergeCell ref="B39:F39"/>
    <mergeCell ref="B35:F35"/>
    <mergeCell ref="B36:F36"/>
    <mergeCell ref="B37:F37"/>
    <mergeCell ref="A60:XFD60"/>
    <mergeCell ref="B55:F55"/>
    <mergeCell ref="J55:L55"/>
    <mergeCell ref="O55:Q55"/>
    <mergeCell ref="A52:F52"/>
    <mergeCell ref="A4:A5"/>
    <mergeCell ref="B46:F46"/>
    <mergeCell ref="B24:F24"/>
    <mergeCell ref="B26:F26"/>
    <mergeCell ref="B25:F25"/>
    <mergeCell ref="B31:F31"/>
    <mergeCell ref="B40:F40"/>
    <mergeCell ref="B43:F43"/>
    <mergeCell ref="B32:F32"/>
    <mergeCell ref="B44:F44"/>
    <mergeCell ref="B45:F45"/>
    <mergeCell ref="B27:F27"/>
    <mergeCell ref="B22:F22"/>
    <mergeCell ref="B13:F13"/>
    <mergeCell ref="B14:F14"/>
    <mergeCell ref="B15:F15"/>
    <mergeCell ref="B16:F16"/>
    <mergeCell ref="F2:Q2"/>
    <mergeCell ref="J4:L4"/>
    <mergeCell ref="G4:I4"/>
    <mergeCell ref="B4:F5"/>
    <mergeCell ref="B8:F8"/>
    <mergeCell ref="B9:F9"/>
    <mergeCell ref="B10:F10"/>
    <mergeCell ref="B11:F11"/>
    <mergeCell ref="B12:F12"/>
    <mergeCell ref="S4:W4"/>
    <mergeCell ref="P4:R4"/>
    <mergeCell ref="M4:O4"/>
    <mergeCell ref="B7:F7"/>
    <mergeCell ref="B6:F6"/>
    <mergeCell ref="B23:F23"/>
    <mergeCell ref="B17:F17"/>
    <mergeCell ref="B18:F18"/>
    <mergeCell ref="B19:F19"/>
    <mergeCell ref="B49:F49"/>
    <mergeCell ref="B20:F20"/>
    <mergeCell ref="B21:F21"/>
    <mergeCell ref="B47:F47"/>
    <mergeCell ref="B48:F48"/>
  </mergeCells>
  <phoneticPr fontId="4" type="noConversion"/>
  <pageMargins left="0.39370078740157483" right="0.39370078740157483" top="0.59055118110236227" bottom="0.39370078740157483" header="0.47244094488188981" footer="0.31496062992125984"/>
  <pageSetup paperSize="9" scale="37" orientation="landscape" verticalDpi="1200" r:id="rId1"/>
  <headerFooter alignWithMargins="0"/>
  <rowBreaks count="1" manualBreakCount="1">
    <brk id="56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7E2D-EBD3-4413-8F2F-58DFBA58A77F}">
  <dimension ref="A2:C13"/>
  <sheetViews>
    <sheetView tabSelected="1" workbookViewId="0">
      <selection activeCell="F9" sqref="F9"/>
    </sheetView>
  </sheetViews>
  <sheetFormatPr defaultRowHeight="12.75"/>
  <cols>
    <col min="1" max="1" width="59.28515625" customWidth="1"/>
    <col min="3" max="3" width="22.140625" customWidth="1"/>
  </cols>
  <sheetData>
    <row r="2" spans="1:3" ht="15.75">
      <c r="A2" s="445" t="s">
        <v>470</v>
      </c>
      <c r="B2" s="445"/>
      <c r="C2" s="445"/>
    </row>
    <row r="3" spans="1:3" ht="15.75">
      <c r="A3" s="446" t="s">
        <v>471</v>
      </c>
      <c r="B3" s="446"/>
      <c r="C3" s="446"/>
    </row>
    <row r="5" spans="1:3" ht="15.75">
      <c r="A5" s="447" t="s">
        <v>465</v>
      </c>
      <c r="B5" s="447">
        <v>1</v>
      </c>
      <c r="C5" s="448">
        <v>4165</v>
      </c>
    </row>
    <row r="6" spans="1:3" ht="15.75">
      <c r="A6" s="447" t="s">
        <v>466</v>
      </c>
      <c r="B6" s="447">
        <v>1</v>
      </c>
      <c r="C6" s="448">
        <v>2083</v>
      </c>
    </row>
    <row r="7" spans="1:3" ht="15.75">
      <c r="A7" s="447" t="s">
        <v>356</v>
      </c>
      <c r="B7" s="447">
        <v>1</v>
      </c>
      <c r="C7" s="448">
        <v>1</v>
      </c>
    </row>
    <row r="8" spans="1:3" ht="15.75">
      <c r="A8" s="447" t="s">
        <v>467</v>
      </c>
      <c r="B8" s="447">
        <v>2</v>
      </c>
      <c r="C8" s="448">
        <v>18300</v>
      </c>
    </row>
    <row r="9" spans="1:3" ht="15.75">
      <c r="A9" s="447" t="s">
        <v>468</v>
      </c>
      <c r="B9" s="447">
        <v>1</v>
      </c>
      <c r="C9" s="448">
        <v>3680</v>
      </c>
    </row>
    <row r="10" spans="1:3" ht="15.75">
      <c r="A10" s="447" t="s">
        <v>174</v>
      </c>
      <c r="B10" s="447">
        <v>1</v>
      </c>
      <c r="C10" s="448">
        <v>4300</v>
      </c>
    </row>
    <row r="11" spans="1:3" ht="15.75">
      <c r="A11" s="447" t="s">
        <v>268</v>
      </c>
      <c r="B11" s="447">
        <v>10</v>
      </c>
      <c r="C11" s="448">
        <v>51663</v>
      </c>
    </row>
    <row r="12" spans="1:3" ht="15.75">
      <c r="A12" s="447" t="s">
        <v>289</v>
      </c>
      <c r="B12" s="447">
        <v>2</v>
      </c>
      <c r="C12" s="448">
        <v>38300</v>
      </c>
    </row>
    <row r="13" spans="1:3" ht="15.75">
      <c r="A13" s="449" t="s">
        <v>469</v>
      </c>
      <c r="B13" s="450"/>
      <c r="C13" s="451">
        <f>SUM(C5:C12)</f>
        <v>122492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10</vt:i4>
      </vt:variant>
    </vt:vector>
  </HeadingPairs>
  <TitlesOfParts>
    <vt:vector size="17" baseType="lpstr">
      <vt:lpstr>Звіт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Аркуш1</vt:lpstr>
      <vt:lpstr>Звіт!Заголовки_для_друку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за джерелами'!Заголовки_для_друку</vt:lpstr>
      <vt:lpstr>'Розшифровка кап'!Заголовки_для_друку</vt:lpstr>
      <vt:lpstr>Звіт!Область_друку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2024-02-05T12:31:12Z</cp:lastPrinted>
  <dcterms:created xsi:type="dcterms:W3CDTF">2003-03-13T16:00:22Z</dcterms:created>
  <dcterms:modified xsi:type="dcterms:W3CDTF">2024-06-24T09:35:23Z</dcterms:modified>
</cp:coreProperties>
</file>